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33920" windowHeight="15300" tabRatio="500" activeTab="1"/>
  </bookViews>
  <sheets>
    <sheet name="F-class" sheetId="1" r:id="rId1"/>
    <sheet name="BenchRest" sheetId="2" r:id="rId2"/>
    <sheet name="Competitors" sheetId="3" r:id="rId3"/>
    <sheet name="Settings" sheetId="4" state="hidden" r:id="rId4"/>
  </sheets>
  <definedNames>
    <definedName name="_xlfn.RANK.EQ" hidden="1">#NAME?</definedName>
    <definedName name="AmMatch">'BenchRest'!$Q$18,'BenchRest'!$Q$20,'BenchRest'!$Q$22,'BenchRest'!$Q$24,'BenchRest'!$Q$26,'BenchRest'!$Q$28,'BenchRest'!$Q$30,'BenchRest'!$Q$32,'BenchRest'!$Q$34,'BenchRest'!$Q$36,'BenchRest'!$Q$38,'BenchRest'!$Q$40,'BenchRest'!$Q$42,'BenchRest'!$Q$44,'BenchRest'!$Q$46,'BenchRest'!$Q$48</definedName>
    <definedName name="Benchrest">'BenchRest'!$A$18:$T$49</definedName>
    <definedName name="CompLookup">'Competitors'!$A:$C</definedName>
    <definedName name="Groups">'BenchRest'!$S$18:$S$49</definedName>
    <definedName name="Names">'BenchRest'!$S$18:$AB$49</definedName>
    <definedName name="PmMatch">'BenchRest'!$Q$49,'BenchRest'!$Q$47,'BenchRest'!$Q$45,'BenchRest'!$Q$43,'BenchRest'!$Q$41,'BenchRest'!$Q$39,'BenchRest'!$Q$37,'BenchRest'!$Q$35,'BenchRest'!$Q$33,'BenchRest'!$Q$31,'BenchRest'!$Q$29,'BenchRest'!$Q$27,'BenchRest'!$Q$25,'BenchRest'!$Q$23,'BenchRest'!$Q$21,'BenchRest'!$Q$19</definedName>
    <definedName name="Records">'Settings'!$A$8:$F$150</definedName>
    <definedName name="ScoreClass">'Settings'!$A$1:$C$6</definedName>
    <definedName name="Scores">'BenchRest'!$T$18:$T$49</definedName>
    <definedName name="String1">'F-class'!$Y$9:$Y$32</definedName>
    <definedName name="String2">'F-class'!$Z$9:$Z$32</definedName>
    <definedName name="String3">'F-class'!$AA$9:$AA$32</definedName>
    <definedName name="String4">'F-class'!$AB$9:$AB$32</definedName>
  </definedNames>
  <calcPr fullCalcOnLoad="1"/>
</workbook>
</file>

<file path=xl/sharedStrings.xml><?xml version="1.0" encoding="utf-8"?>
<sst xmlns="http://schemas.openxmlformats.org/spreadsheetml/2006/main" count="233" uniqueCount="109">
  <si>
    <t>Competitor</t>
  </si>
  <si>
    <t>Range</t>
  </si>
  <si>
    <t>Port</t>
  </si>
  <si>
    <t>Relay</t>
  </si>
  <si>
    <t>Class</t>
  </si>
  <si>
    <t>Date</t>
  </si>
  <si>
    <t>AD</t>
  </si>
  <si>
    <t>MD</t>
  </si>
  <si>
    <t>Score</t>
  </si>
  <si>
    <t>Benchrest</t>
  </si>
  <si>
    <t>Match Highlights</t>
  </si>
  <si>
    <t>Mike Barletta</t>
  </si>
  <si>
    <t>Malcolm Drennon</t>
  </si>
  <si>
    <t>Match</t>
  </si>
  <si>
    <t>Avg. / Agg.</t>
  </si>
  <si>
    <t>Position</t>
  </si>
  <si>
    <t>Group</t>
  </si>
  <si>
    <t>Target 1</t>
  </si>
  <si>
    <t>Target 2</t>
  </si>
  <si>
    <t>Target 3</t>
  </si>
  <si>
    <t>Target 4</t>
  </si>
  <si>
    <t xml:space="preserve"> </t>
  </si>
  <si>
    <t>x</t>
  </si>
  <si>
    <t>George Neale</t>
  </si>
  <si>
    <t>Min Grp</t>
  </si>
  <si>
    <t xml:space="preserve"> Long Range Match Results
600BR</t>
  </si>
  <si>
    <t>Yards</t>
  </si>
  <si>
    <t>POS</t>
  </si>
  <si>
    <t>Small
Group</t>
  </si>
  <si>
    <t># of
 Guns</t>
  </si>
  <si>
    <t>High
Score</t>
  </si>
  <si>
    <t>AM Match Winner</t>
  </si>
  <si>
    <t>PM Match Winner</t>
  </si>
  <si>
    <t>Tournament Winner</t>
  </si>
  <si>
    <t>AM Small Group</t>
  </si>
  <si>
    <t>PM Small Group</t>
  </si>
  <si>
    <t>Tournament Group</t>
  </si>
  <si>
    <t>Xs</t>
  </si>
  <si>
    <t>Rank</t>
  </si>
  <si>
    <t>Aggregate</t>
  </si>
  <si>
    <t>T/R</t>
  </si>
  <si>
    <t>Best</t>
  </si>
  <si>
    <t>S1</t>
  </si>
  <si>
    <t>S2</t>
  </si>
  <si>
    <t>S3</t>
  </si>
  <si>
    <t>S4</t>
  </si>
  <si>
    <t>NRA#</t>
  </si>
  <si>
    <t>Shooter</t>
  </si>
  <si>
    <t>Rifle</t>
  </si>
  <si>
    <t>* Add Competitors on Registrations Page</t>
  </si>
  <si>
    <t>Stage 1</t>
  </si>
  <si>
    <t>Stage 2</t>
  </si>
  <si>
    <t>Stage 3</t>
  </si>
  <si>
    <t>Stage 4</t>
  </si>
  <si>
    <t>Rounds/Stage</t>
  </si>
  <si>
    <t>Distance(s)
Yards</t>
  </si>
  <si>
    <t>Robert Herstine</t>
  </si>
  <si>
    <t>David Goggin</t>
  </si>
  <si>
    <t>Robert Williams (Willy)</t>
  </si>
  <si>
    <t>Michael Cutler</t>
  </si>
  <si>
    <t>Kevin Baker</t>
  </si>
  <si>
    <t>Pete Nistad</t>
  </si>
  <si>
    <t>Lisa Williams</t>
  </si>
  <si>
    <t>Daniel Parks</t>
  </si>
  <si>
    <t>Matt Sarsfield</t>
  </si>
  <si>
    <t>Hank Cain</t>
  </si>
  <si>
    <t>K A Lyman</t>
  </si>
  <si>
    <t>Open</t>
  </si>
  <si>
    <t>High Master</t>
  </si>
  <si>
    <t>Master</t>
  </si>
  <si>
    <t>Expert</t>
  </si>
  <si>
    <t>Sharpshooter</t>
  </si>
  <si>
    <t>Marksman</t>
  </si>
  <si>
    <t>MinAvg</t>
  </si>
  <si>
    <t>MaxAvg</t>
  </si>
  <si>
    <t>Scoreclass</t>
  </si>
  <si>
    <t>Score-class</t>
  </si>
  <si>
    <t>Today's</t>
  </si>
  <si>
    <t>F-Class</t>
  </si>
  <si>
    <t>SR</t>
  </si>
  <si>
    <t>NRA_Class</t>
  </si>
  <si>
    <t>Shooters</t>
  </si>
  <si>
    <t>Total</t>
  </si>
  <si>
    <t>Agg %</t>
  </si>
  <si>
    <t>Xcount</t>
  </si>
  <si>
    <t>S5</t>
  </si>
  <si>
    <t>S6</t>
  </si>
  <si>
    <t>S7</t>
  </si>
  <si>
    <t>S8</t>
  </si>
  <si>
    <t>Slot</t>
  </si>
  <si>
    <t>F - Class Prone</t>
  </si>
  <si>
    <t>Stage</t>
  </si>
  <si>
    <t>Grp1</t>
  </si>
  <si>
    <t>Score1</t>
  </si>
  <si>
    <t>Name</t>
  </si>
  <si>
    <t>Grp2</t>
  </si>
  <si>
    <t>Score2</t>
  </si>
  <si>
    <t>Record</t>
  </si>
  <si>
    <t>Heath Packer</t>
  </si>
  <si>
    <t>BR</t>
  </si>
  <si>
    <t>Henry Neale</t>
  </si>
  <si>
    <t>Baxter Cannady</t>
  </si>
  <si>
    <t>Bobby McCowen</t>
  </si>
  <si>
    <t>Heath Parker</t>
  </si>
  <si>
    <t>Bobby McCown</t>
  </si>
  <si>
    <t>Unk</t>
  </si>
  <si>
    <t>Joe Salmonowicz</t>
  </si>
  <si>
    <t>Layne Howard</t>
  </si>
  <si>
    <t>3x20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</si>
</sst>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;@"/>
    <numFmt numFmtId="165" formatCode="0.000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sz val="20"/>
      <color indexed="8"/>
      <name val="Calibri"/>
      <family val="0"/>
    </font>
    <font>
      <b/>
      <sz val="12"/>
      <color indexed="8"/>
      <name val="Calibri"/>
      <family val="2"/>
    </font>
    <font>
      <sz val="16"/>
      <color indexed="8"/>
      <name val="Calibri"/>
      <family val="0"/>
    </font>
    <font>
      <b/>
      <sz val="24"/>
      <color indexed="8"/>
      <name val="Calibri"/>
      <family val="0"/>
    </font>
    <font>
      <sz val="14"/>
      <color indexed="8"/>
      <name val="Calibri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0"/>
    </font>
    <font>
      <sz val="14"/>
      <color indexed="8"/>
      <name val="Comic Sans MS"/>
      <family val="0"/>
    </font>
    <font>
      <sz val="2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0"/>
    </font>
    <font>
      <b/>
      <sz val="12"/>
      <color theme="1"/>
      <name val="Calibri"/>
      <family val="2"/>
    </font>
    <font>
      <sz val="16"/>
      <color theme="1"/>
      <name val="Calibri"/>
      <family val="0"/>
    </font>
    <font>
      <b/>
      <sz val="24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sz val="14"/>
      <color theme="1"/>
      <name val="Comic Sans MS"/>
      <family val="0"/>
    </font>
    <font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/>
    </xf>
    <xf numFmtId="0" fontId="46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top"/>
    </xf>
    <xf numFmtId="0" fontId="46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left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16" borderId="12" xfId="0" applyNumberFormat="1" applyFill="1" applyBorder="1" applyAlignment="1" applyProtection="1">
      <alignment/>
      <protection locked="0"/>
    </xf>
    <xf numFmtId="0" fontId="0" fillId="16" borderId="12" xfId="0" applyFill="1" applyBorder="1" applyAlignment="1" applyProtection="1">
      <alignment/>
      <protection locked="0"/>
    </xf>
    <xf numFmtId="0" fontId="0" fillId="16" borderId="12" xfId="0" applyFill="1" applyBorder="1" applyAlignment="1" applyProtection="1">
      <alignment horizontal="left"/>
      <protection locked="0"/>
    </xf>
    <xf numFmtId="165" fontId="0" fillId="16" borderId="13" xfId="0" applyNumberFormat="1" applyFill="1" applyBorder="1" applyAlignment="1" applyProtection="1">
      <alignment/>
      <protection locked="0"/>
    </xf>
    <xf numFmtId="0" fontId="0" fillId="16" borderId="13" xfId="0" applyFill="1" applyBorder="1" applyAlignment="1" applyProtection="1">
      <alignment/>
      <protection locked="0"/>
    </xf>
    <xf numFmtId="0" fontId="0" fillId="16" borderId="13" xfId="0" applyFill="1" applyBorder="1" applyAlignment="1" applyProtection="1">
      <alignment horizontal="left"/>
      <protection locked="0"/>
    </xf>
    <xf numFmtId="0" fontId="46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164" fontId="46" fillId="0" borderId="14" xfId="0" applyNumberFormat="1" applyFont="1" applyBorder="1" applyAlignment="1" applyProtection="1">
      <alignment horizontal="right"/>
      <protection locked="0"/>
    </xf>
    <xf numFmtId="0" fontId="46" fillId="0" borderId="14" xfId="0" applyFont="1" applyBorder="1" applyAlignment="1" applyProtection="1">
      <alignment horizontal="center"/>
      <protection locked="0"/>
    </xf>
    <xf numFmtId="0" fontId="47" fillId="0" borderId="0" xfId="0" applyFont="1" applyAlignment="1">
      <alignment vertical="center"/>
    </xf>
    <xf numFmtId="0" fontId="46" fillId="0" borderId="0" xfId="0" applyFont="1" applyAlignment="1">
      <alignment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48" fillId="0" borderId="18" xfId="0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48" fillId="0" borderId="22" xfId="0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vertical="top"/>
    </xf>
    <xf numFmtId="0" fontId="39" fillId="31" borderId="14" xfId="54" applyBorder="1" applyAlignment="1">
      <alignment/>
    </xf>
    <xf numFmtId="0" fontId="39" fillId="31" borderId="23" xfId="54" applyBorder="1" applyAlignment="1">
      <alignment/>
    </xf>
    <xf numFmtId="0" fontId="39" fillId="31" borderId="10" xfId="54" applyBorder="1" applyAlignment="1">
      <alignment/>
    </xf>
    <xf numFmtId="0" fontId="0" fillId="0" borderId="0" xfId="0" applyAlignment="1">
      <alignment horizontal="center" vertical="center"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 vertical="top"/>
    </xf>
    <xf numFmtId="0" fontId="45" fillId="0" borderId="19" xfId="0" applyFont="1" applyBorder="1" applyAlignment="1">
      <alignment horizontal="center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46" fillId="0" borderId="0" xfId="0" applyFont="1" applyAlignment="1">
      <alignment horizontal="right"/>
    </xf>
    <xf numFmtId="0" fontId="44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 horizontal="left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/>
      <protection/>
    </xf>
    <xf numFmtId="0" fontId="45" fillId="0" borderId="0" xfId="0" applyFont="1" applyAlignment="1" applyProtection="1">
      <alignment horizontal="center" vertical="center"/>
      <protection/>
    </xf>
    <xf numFmtId="165" fontId="45" fillId="0" borderId="0" xfId="0" applyNumberFormat="1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0" fontId="0" fillId="0" borderId="19" xfId="57" applyNumberFormat="1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65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5" fontId="0" fillId="16" borderId="12" xfId="0" applyNumberFormat="1" applyFill="1" applyBorder="1" applyAlignment="1" applyProtection="1">
      <alignment/>
      <protection/>
    </xf>
    <xf numFmtId="0" fontId="0" fillId="16" borderId="12" xfId="0" applyFill="1" applyBorder="1" applyAlignment="1" applyProtection="1">
      <alignment/>
      <protection/>
    </xf>
    <xf numFmtId="165" fontId="0" fillId="16" borderId="13" xfId="0" applyNumberFormat="1" applyFill="1" applyBorder="1" applyAlignment="1" applyProtection="1">
      <alignment/>
      <protection/>
    </xf>
    <xf numFmtId="0" fontId="0" fillId="16" borderId="13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4" fontId="39" fillId="31" borderId="23" xfId="54" applyNumberFormat="1" applyBorder="1" applyAlignment="1">
      <alignment/>
    </xf>
    <xf numFmtId="0" fontId="50" fillId="0" borderId="22" xfId="0" applyFont="1" applyBorder="1" applyAlignment="1" applyProtection="1">
      <alignment horizontal="center" vertical="top" wrapText="1"/>
      <protection locked="0"/>
    </xf>
    <xf numFmtId="0" fontId="50" fillId="0" borderId="0" xfId="0" applyFont="1" applyBorder="1" applyAlignment="1" applyProtection="1">
      <alignment horizontal="center" vertical="top" wrapText="1"/>
      <protection locked="0"/>
    </xf>
    <xf numFmtId="0" fontId="48" fillId="0" borderId="21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0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textRotation="60"/>
    </xf>
    <xf numFmtId="0" fontId="0" fillId="0" borderId="14" xfId="0" applyFont="1" applyBorder="1" applyAlignment="1">
      <alignment horizontal="center" vertical="center" textRotation="60"/>
    </xf>
    <xf numFmtId="0" fontId="46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top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0" xfId="0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164" fontId="46" fillId="0" borderId="21" xfId="0" applyNumberFormat="1" applyFont="1" applyBorder="1" applyAlignment="1" applyProtection="1">
      <alignment horizontal="center"/>
      <protection locked="0"/>
    </xf>
    <xf numFmtId="164" fontId="46" fillId="0" borderId="20" xfId="0" applyNumberFormat="1" applyFont="1" applyBorder="1" applyAlignment="1" applyProtection="1">
      <alignment horizontal="center"/>
      <protection locked="0"/>
    </xf>
    <xf numFmtId="0" fontId="46" fillId="0" borderId="21" xfId="0" applyFont="1" applyBorder="1" applyAlignment="1" applyProtection="1">
      <alignment horizontal="left"/>
      <protection locked="0"/>
    </xf>
    <xf numFmtId="0" fontId="46" fillId="0" borderId="23" xfId="0" applyFont="1" applyBorder="1" applyAlignment="1" applyProtection="1">
      <alignment horizontal="left"/>
      <protection locked="0"/>
    </xf>
    <xf numFmtId="0" fontId="46" fillId="0" borderId="20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65" fontId="0" fillId="0" borderId="25" xfId="0" applyNumberFormat="1" applyBorder="1" applyAlignment="1" applyProtection="1">
      <alignment horizontal="center" vertical="center"/>
      <protection/>
    </xf>
    <xf numFmtId="165" fontId="0" fillId="0" borderId="26" xfId="0" applyNumberFormat="1" applyBorder="1" applyAlignment="1" applyProtection="1">
      <alignment horizontal="center" vertical="center"/>
      <protection/>
    </xf>
    <xf numFmtId="0" fontId="45" fillId="0" borderId="25" xfId="0" applyFont="1" applyBorder="1" applyAlignment="1" applyProtection="1">
      <alignment horizontal="center" vertical="center"/>
      <protection/>
    </xf>
    <xf numFmtId="0" fontId="45" fillId="0" borderId="26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16" borderId="15" xfId="0" applyFill="1" applyBorder="1" applyAlignment="1" applyProtection="1">
      <alignment horizontal="left" vertical="top"/>
      <protection locked="0"/>
    </xf>
    <xf numFmtId="0" fontId="0" fillId="16" borderId="12" xfId="0" applyFill="1" applyBorder="1" applyAlignment="1" applyProtection="1">
      <alignment horizontal="left" vertical="top"/>
      <protection locked="0"/>
    </xf>
    <xf numFmtId="0" fontId="0" fillId="16" borderId="16" xfId="0" applyFill="1" applyBorder="1" applyAlignment="1" applyProtection="1">
      <alignment horizontal="left" vertical="top"/>
      <protection locked="0"/>
    </xf>
    <xf numFmtId="0" fontId="0" fillId="16" borderId="13" xfId="0" applyFill="1" applyBorder="1" applyAlignment="1" applyProtection="1">
      <alignment horizontal="left" vertical="top"/>
      <protection locked="0"/>
    </xf>
    <xf numFmtId="0" fontId="51" fillId="0" borderId="0" xfId="0" applyFont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/>
      <protection/>
    </xf>
    <xf numFmtId="165" fontId="0" fillId="0" borderId="25" xfId="0" applyNumberFormat="1" applyFill="1" applyBorder="1" applyAlignment="1" applyProtection="1">
      <alignment horizontal="center" vertical="center"/>
      <protection/>
    </xf>
    <xf numFmtId="165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46" fillId="0" borderId="14" xfId="0" applyFont="1" applyBorder="1" applyAlignment="1" applyProtection="1">
      <alignment horizontal="left"/>
      <protection locked="0"/>
    </xf>
    <xf numFmtId="0" fontId="44" fillId="0" borderId="1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0</xdr:row>
      <xdr:rowOff>95250</xdr:rowOff>
    </xdr:from>
    <xdr:to>
      <xdr:col>12</xdr:col>
      <xdr:colOff>180975</xdr:colOff>
      <xdr:row>5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95250"/>
          <a:ext cx="26098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95250</xdr:rowOff>
    </xdr:from>
    <xdr:to>
      <xdr:col>3</xdr:col>
      <xdr:colOff>219075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0"/>
          <a:ext cx="2009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1</xdr:row>
      <xdr:rowOff>104775</xdr:rowOff>
    </xdr:from>
    <xdr:to>
      <xdr:col>6</xdr:col>
      <xdr:colOff>38100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95275"/>
          <a:ext cx="18954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showZeros="0" workbookViewId="0" topLeftCell="A1">
      <pane xSplit="6" ySplit="8" topLeftCell="Q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12" sqref="M12"/>
    </sheetView>
  </sheetViews>
  <sheetFormatPr defaultColWidth="11.00390625" defaultRowHeight="15.75"/>
  <cols>
    <col min="1" max="1" width="21.00390625" style="0" customWidth="1"/>
    <col min="2" max="2" width="10.50390625" style="0" bestFit="1" customWidth="1"/>
    <col min="3" max="3" width="9.125" style="0" customWidth="1"/>
    <col min="4" max="4" width="11.50390625" style="0" customWidth="1"/>
    <col min="5" max="5" width="8.375" style="0" customWidth="1"/>
    <col min="6" max="6" width="7.375" style="0" customWidth="1"/>
    <col min="7" max="7" width="8.625" style="0" customWidth="1"/>
    <col min="8" max="8" width="3.50390625" style="0" customWidth="1"/>
    <col min="9" max="9" width="7.50390625" style="0" customWidth="1"/>
    <col min="10" max="10" width="8.625" style="0" customWidth="1"/>
    <col min="11" max="11" width="3.50390625" style="0" customWidth="1"/>
    <col min="12" max="12" width="7.125" style="0" customWidth="1"/>
    <col min="13" max="13" width="8.625" style="0" customWidth="1"/>
    <col min="14" max="14" width="3.50390625" style="0" customWidth="1"/>
    <col min="15" max="15" width="6.125" style="0" customWidth="1"/>
    <col min="16" max="16" width="8.625" style="0" customWidth="1"/>
    <col min="17" max="17" width="3.50390625" style="0" customWidth="1"/>
    <col min="18" max="18" width="6.125" style="0" customWidth="1"/>
    <col min="19" max="19" width="8.375" style="0" customWidth="1"/>
    <col min="20" max="20" width="7.375" style="0" customWidth="1"/>
    <col min="21" max="21" width="8.625" style="0" customWidth="1"/>
    <col min="22" max="22" width="13.00390625" style="0" customWidth="1"/>
    <col min="23" max="23" width="10.875" style="40" customWidth="1"/>
    <col min="24" max="28" width="8.375" style="40" hidden="1" customWidth="1"/>
    <col min="29" max="32" width="8.375" style="0" hidden="1" customWidth="1"/>
    <col min="33" max="33" width="8.375" style="40" hidden="1" customWidth="1"/>
    <col min="34" max="34" width="8.375" style="0" hidden="1" customWidth="1"/>
  </cols>
  <sheetData>
    <row r="1" spans="1:9" ht="21">
      <c r="A1" s="105" t="s">
        <v>13</v>
      </c>
      <c r="B1" s="105"/>
      <c r="C1" s="105"/>
      <c r="D1" s="105"/>
      <c r="E1" s="105"/>
      <c r="F1" s="105"/>
      <c r="H1" s="30"/>
      <c r="I1" s="30"/>
    </row>
    <row r="2" spans="1:21" ht="26.25">
      <c r="A2" s="106" t="s">
        <v>90</v>
      </c>
      <c r="B2" s="106"/>
      <c r="C2" s="106"/>
      <c r="D2" s="106"/>
      <c r="E2" s="106"/>
      <c r="F2" s="106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03" t="s">
        <v>50</v>
      </c>
      <c r="S2" s="103" t="s">
        <v>51</v>
      </c>
      <c r="T2" s="103" t="s">
        <v>52</v>
      </c>
      <c r="U2" s="103" t="s">
        <v>53</v>
      </c>
    </row>
    <row r="3" spans="1:24" ht="21.75" customHeight="1">
      <c r="A3" s="61" t="s">
        <v>5</v>
      </c>
      <c r="B3" s="115">
        <v>42182</v>
      </c>
      <c r="C3" s="116"/>
      <c r="D3" s="83">
        <f>COUNTA(A9:A32)</f>
        <v>11</v>
      </c>
      <c r="E3" s="81" t="s">
        <v>81</v>
      </c>
      <c r="F3" s="82"/>
      <c r="G3" s="29"/>
      <c r="H3" s="29"/>
      <c r="I3" s="29"/>
      <c r="J3" s="29"/>
      <c r="K3" s="29"/>
      <c r="L3" s="29"/>
      <c r="O3" s="29"/>
      <c r="P3" s="29"/>
      <c r="Q3" s="29"/>
      <c r="R3" s="104"/>
      <c r="S3" s="104"/>
      <c r="T3" s="104"/>
      <c r="U3" s="104"/>
      <c r="V3" s="43" t="s">
        <v>82</v>
      </c>
      <c r="X3" s="29"/>
    </row>
    <row r="4" spans="1:22" ht="24" customHeight="1">
      <c r="A4" s="61" t="s">
        <v>7</v>
      </c>
      <c r="B4" s="117" t="s">
        <v>11</v>
      </c>
      <c r="C4" s="118"/>
      <c r="D4" s="119"/>
      <c r="E4" s="1"/>
      <c r="O4" s="109" t="s">
        <v>55</v>
      </c>
      <c r="P4" s="109"/>
      <c r="Q4" s="110"/>
      <c r="R4" s="58">
        <v>800</v>
      </c>
      <c r="S4" s="58">
        <v>800</v>
      </c>
      <c r="T4" s="58">
        <v>800</v>
      </c>
      <c r="U4" s="58"/>
      <c r="V4" s="51">
        <f>COUNTA(R4:U4)</f>
        <v>3</v>
      </c>
    </row>
    <row r="5" spans="1:24" ht="24" customHeight="1">
      <c r="A5" s="61" t="s">
        <v>6</v>
      </c>
      <c r="B5" s="117" t="s">
        <v>12</v>
      </c>
      <c r="C5" s="118"/>
      <c r="D5" s="118"/>
      <c r="E5" s="119"/>
      <c r="F5" s="59"/>
      <c r="G5" s="59"/>
      <c r="H5" s="59"/>
      <c r="I5" s="5"/>
      <c r="O5" s="111" t="s">
        <v>54</v>
      </c>
      <c r="P5" s="111"/>
      <c r="Q5" s="112"/>
      <c r="R5" s="58">
        <v>20</v>
      </c>
      <c r="S5" s="58">
        <v>20</v>
      </c>
      <c r="T5" s="58">
        <v>20</v>
      </c>
      <c r="U5" s="58"/>
      <c r="V5" s="44">
        <f>SUM(R5:U5)</f>
        <v>60</v>
      </c>
      <c r="X5"/>
    </row>
    <row r="6" spans="1:21" ht="26.25">
      <c r="A6" s="52" t="s">
        <v>67</v>
      </c>
      <c r="B6" s="53">
        <f>COUNTIF(C9:C32,"Open")</f>
        <v>1</v>
      </c>
      <c r="E6" s="8"/>
      <c r="L6" s="8"/>
      <c r="O6" s="8"/>
      <c r="P6" s="8"/>
      <c r="Q6" s="8"/>
      <c r="R6" s="8"/>
      <c r="S6" s="8"/>
      <c r="T6" s="2"/>
      <c r="U6" s="8"/>
    </row>
    <row r="7" spans="1:34" ht="21" customHeight="1">
      <c r="A7" s="52" t="s">
        <v>40</v>
      </c>
      <c r="B7" s="53">
        <f>COUNTIF(C9:C32,"T/R")</f>
        <v>10</v>
      </c>
      <c r="C7" s="33" t="s">
        <v>48</v>
      </c>
      <c r="D7" s="33" t="s">
        <v>47</v>
      </c>
      <c r="E7" s="113"/>
      <c r="F7" s="114"/>
      <c r="G7" s="98" t="s">
        <v>50</v>
      </c>
      <c r="H7" s="99"/>
      <c r="I7" s="100"/>
      <c r="J7" s="98" t="s">
        <v>51</v>
      </c>
      <c r="K7" s="99"/>
      <c r="L7" s="100"/>
      <c r="M7" s="98" t="s">
        <v>52</v>
      </c>
      <c r="N7" s="99"/>
      <c r="O7" s="100"/>
      <c r="P7" s="98" t="s">
        <v>53</v>
      </c>
      <c r="Q7" s="99"/>
      <c r="R7" s="100"/>
      <c r="S7" s="98" t="s">
        <v>39</v>
      </c>
      <c r="T7" s="99"/>
      <c r="U7" s="100"/>
      <c r="V7" s="31" t="s">
        <v>77</v>
      </c>
      <c r="W7" s="107" t="s">
        <v>83</v>
      </c>
      <c r="X7" s="107" t="s">
        <v>89</v>
      </c>
      <c r="Y7" s="101" t="s">
        <v>67</v>
      </c>
      <c r="Z7" s="101"/>
      <c r="AA7" s="101"/>
      <c r="AB7" s="101"/>
      <c r="AC7" s="102" t="s">
        <v>40</v>
      </c>
      <c r="AD7" s="102"/>
      <c r="AE7" s="102"/>
      <c r="AF7" s="102"/>
      <c r="AG7" s="101" t="s">
        <v>39</v>
      </c>
      <c r="AH7" s="101"/>
    </row>
    <row r="8" spans="1:34" ht="21" customHeight="1">
      <c r="A8" s="22" t="s">
        <v>0</v>
      </c>
      <c r="B8" s="22" t="s">
        <v>46</v>
      </c>
      <c r="C8" s="34" t="s">
        <v>4</v>
      </c>
      <c r="D8" s="34" t="s">
        <v>4</v>
      </c>
      <c r="E8" s="31" t="s">
        <v>3</v>
      </c>
      <c r="F8" s="31" t="s">
        <v>2</v>
      </c>
      <c r="G8" s="32" t="s">
        <v>8</v>
      </c>
      <c r="H8" s="31" t="s">
        <v>37</v>
      </c>
      <c r="I8" s="31" t="s">
        <v>38</v>
      </c>
      <c r="J8" s="32" t="s">
        <v>8</v>
      </c>
      <c r="K8" s="31" t="s">
        <v>37</v>
      </c>
      <c r="L8" s="31" t="s">
        <v>38</v>
      </c>
      <c r="M8" s="32" t="s">
        <v>8</v>
      </c>
      <c r="N8" s="31" t="s">
        <v>37</v>
      </c>
      <c r="O8" s="31" t="s">
        <v>38</v>
      </c>
      <c r="P8" s="32" t="s">
        <v>8</v>
      </c>
      <c r="Q8" s="31" t="s">
        <v>37</v>
      </c>
      <c r="R8" s="31" t="s">
        <v>38</v>
      </c>
      <c r="S8" s="31" t="s">
        <v>41</v>
      </c>
      <c r="T8" s="31" t="s">
        <v>8</v>
      </c>
      <c r="U8" s="32" t="s">
        <v>15</v>
      </c>
      <c r="V8" s="39" t="s">
        <v>76</v>
      </c>
      <c r="W8" s="108"/>
      <c r="X8" s="108"/>
      <c r="Y8" s="41" t="s">
        <v>42</v>
      </c>
      <c r="Z8" s="41" t="s">
        <v>43</v>
      </c>
      <c r="AA8" s="41" t="s">
        <v>44</v>
      </c>
      <c r="AB8" s="41" t="s">
        <v>45</v>
      </c>
      <c r="AC8" s="41" t="s">
        <v>85</v>
      </c>
      <c r="AD8" s="41" t="s">
        <v>86</v>
      </c>
      <c r="AE8" s="41" t="s">
        <v>87</v>
      </c>
      <c r="AF8" s="41" t="s">
        <v>88</v>
      </c>
      <c r="AG8" s="41" t="s">
        <v>67</v>
      </c>
      <c r="AH8" s="41" t="s">
        <v>40</v>
      </c>
    </row>
    <row r="9" spans="1:34" ht="21" customHeight="1">
      <c r="A9" s="60" t="s">
        <v>11</v>
      </c>
      <c r="B9" s="35">
        <f aca="true" t="shared" si="0" ref="B9:B19">IF(A9&gt;"",VLOOKUP($A9,CompLookup,2,FALSE),"")</f>
        <v>126455702</v>
      </c>
      <c r="C9" s="55" t="s">
        <v>40</v>
      </c>
      <c r="D9" s="36" t="str">
        <f aca="true" t="shared" si="1" ref="D9:D19">IF($A9&gt;"",VLOOKUP($A9,CompLookup,3,FALSE),"")</f>
        <v>Marksman</v>
      </c>
      <c r="E9" s="55">
        <v>1</v>
      </c>
      <c r="F9" s="55">
        <v>1</v>
      </c>
      <c r="G9" s="55">
        <v>194</v>
      </c>
      <c r="H9" s="55">
        <v>3</v>
      </c>
      <c r="I9" s="54">
        <f aca="true" t="shared" si="2" ref="I9:I19">IF($C9="Open",RANK(Y9,Y4:Y27,0),IF($C9="T/R",RANK(AC9,AC4:AC27,0),""))</f>
        <v>3</v>
      </c>
      <c r="J9" s="55">
        <v>192</v>
      </c>
      <c r="K9" s="55">
        <v>2</v>
      </c>
      <c r="L9" s="54">
        <f aca="true" t="shared" si="3" ref="L9:L19">IF($C9="Open",RANK(Z9,Z$9:Z$32,0),IF($C9="T/R",RANK(AD9,AD$9:AD$32,0),""))</f>
        <v>4</v>
      </c>
      <c r="M9" s="56">
        <v>194</v>
      </c>
      <c r="N9" s="55">
        <v>4</v>
      </c>
      <c r="O9" s="54">
        <f aca="true" t="shared" si="4" ref="O9:O19">IF($C9="Open",RANK(AA9,AA$9:AA$32,0),IF($C9="T/R",RANK(AE9,AE$9:AE$32,0),""))</f>
        <v>3</v>
      </c>
      <c r="P9" s="55"/>
      <c r="Q9" s="55"/>
      <c r="R9" s="54">
        <f aca="true" t="shared" si="5" ref="R9:R19">IF($C9="Open",RANK(AB9,AB$9:AB$32,0),IF($C9="T/R",RANK(AF9,AF$9:AF$32,0),""))</f>
        <v>1</v>
      </c>
      <c r="S9" s="37">
        <f aca="true" t="shared" si="6" ref="S9:S19">MAX(Y9:AF9)</f>
        <v>194.04</v>
      </c>
      <c r="T9" s="38">
        <f aca="true" t="shared" si="7" ref="T9:T19">AG9+AH9</f>
        <v>580.09</v>
      </c>
      <c r="U9" s="54">
        <f aca="true" t="shared" si="8" ref="U9:U19">IF($C9="Open",RANK(AG9,AG$9:AG$32,0),IF($C9="T/R",RANK(AH9,AH$9:AH$32,0),""))</f>
        <v>2</v>
      </c>
      <c r="V9" s="35" t="str">
        <f aca="true" t="shared" si="9" ref="V9:V19">IF(W9&gt;=0.98,"High Master",IF(W9&gt;=0.965,"Master",IF(W9&gt;=0.94,"Expert",IF(W9&gt;=0.915,"Sharpshooter",IF(W9&gt;0,"Marksman","")))))</f>
        <v>Master</v>
      </c>
      <c r="W9" s="84">
        <f aca="true" t="shared" si="10" ref="W9:W19">SUM(G9,J9,M9,P9)/(R$5+S$5+T$5+U$5)/10</f>
        <v>0.9666666666666666</v>
      </c>
      <c r="X9" s="85">
        <f>IF(C9&gt;"",IF(C9&lt;&gt;C8,1,X7+1),"")</f>
        <v>1</v>
      </c>
      <c r="Y9" s="42">
        <f>IF($C9="Open",($G9+($H9/100)),0)</f>
        <v>0</v>
      </c>
      <c r="Z9" s="42">
        <f>IF($C9="Open",($J9+($K9/100)),0)</f>
        <v>0</v>
      </c>
      <c r="AA9" s="42">
        <f>IF($C9="Open",($M9+($N9/100)),0)</f>
        <v>0</v>
      </c>
      <c r="AB9" s="42">
        <f>IF($C9="Open",($P9+($Q9/100)),0)</f>
        <v>0</v>
      </c>
      <c r="AC9" s="42">
        <f>IF($C9="T/R",($G9+($H9/100)),0)</f>
        <v>194.03</v>
      </c>
      <c r="AD9" s="42">
        <f>IF($C9="T/R",($J9+($K9/100)),0)</f>
        <v>192.02</v>
      </c>
      <c r="AE9" s="42">
        <f>IF($C9="T/R",($M9+($N9/100)),0)</f>
        <v>194.04</v>
      </c>
      <c r="AF9" s="42">
        <f>IF($C9="T/R",($P9+($Q9/100)),0)</f>
        <v>0</v>
      </c>
      <c r="AG9" s="42">
        <f aca="true" t="shared" si="11" ref="AG9:AG32">SUM(Y9:AB9)</f>
        <v>0</v>
      </c>
      <c r="AH9" s="42">
        <f aca="true" t="shared" si="12" ref="AH9:AH32">SUM(AC9:AF9)</f>
        <v>580.09</v>
      </c>
    </row>
    <row r="10" spans="1:34" ht="21" customHeight="1">
      <c r="A10" s="60" t="s">
        <v>58</v>
      </c>
      <c r="B10" s="35" t="str">
        <f t="shared" si="0"/>
        <v> </v>
      </c>
      <c r="C10" s="55" t="s">
        <v>40</v>
      </c>
      <c r="D10" s="36" t="str">
        <f t="shared" si="1"/>
        <v>Unk</v>
      </c>
      <c r="E10" s="55">
        <v>1</v>
      </c>
      <c r="F10" s="55">
        <v>4</v>
      </c>
      <c r="G10" s="55">
        <v>95</v>
      </c>
      <c r="H10" s="55">
        <v>1</v>
      </c>
      <c r="I10" s="54">
        <f t="shared" si="2"/>
        <v>10</v>
      </c>
      <c r="J10" s="55">
        <v>170</v>
      </c>
      <c r="K10" s="55"/>
      <c r="L10" s="54">
        <f t="shared" si="3"/>
        <v>10</v>
      </c>
      <c r="M10" s="57"/>
      <c r="N10" s="56"/>
      <c r="O10" s="54">
        <f t="shared" si="4"/>
        <v>9</v>
      </c>
      <c r="P10" s="55"/>
      <c r="Q10" s="55"/>
      <c r="R10" s="54">
        <f t="shared" si="5"/>
        <v>1</v>
      </c>
      <c r="S10" s="37">
        <f t="shared" si="6"/>
        <v>170</v>
      </c>
      <c r="T10" s="38">
        <f t="shared" si="7"/>
        <v>265.01</v>
      </c>
      <c r="U10" s="54">
        <f t="shared" si="8"/>
        <v>10</v>
      </c>
      <c r="V10" s="35" t="str">
        <f t="shared" si="9"/>
        <v>Marksman</v>
      </c>
      <c r="W10" s="84">
        <f t="shared" si="10"/>
        <v>0.4416666666666667</v>
      </c>
      <c r="X10" s="85">
        <f aca="true" t="shared" si="13" ref="X10:X32">IF(C10&gt;"",IF(C10&lt;&gt;C9,1,X9+1),"")</f>
        <v>2</v>
      </c>
      <c r="Y10" s="42">
        <f aca="true" t="shared" si="14" ref="Y10:Y32">IF($C10="Open",($G10+($H10/100)),0)</f>
        <v>0</v>
      </c>
      <c r="Z10" s="42">
        <f aca="true" t="shared" si="15" ref="Z10:Z32">IF($C10="Open",($J10+($K10/100)),0)</f>
        <v>0</v>
      </c>
      <c r="AA10" s="42">
        <f aca="true" t="shared" si="16" ref="AA10:AA32">IF($C10="Open",($M10+($N10/100)),0)</f>
        <v>0</v>
      </c>
      <c r="AB10" s="42">
        <f aca="true" t="shared" si="17" ref="AB10:AB32">IF($C10="Open",($P10+($Q10/100)),0)</f>
        <v>0</v>
      </c>
      <c r="AC10" s="42">
        <f aca="true" t="shared" si="18" ref="AC10:AC32">IF($C10="T/R",($G10+($H10/100)),0)</f>
        <v>95.01</v>
      </c>
      <c r="AD10" s="42">
        <f aca="true" t="shared" si="19" ref="AD10:AD32">IF($C10="T/R",($J10+($K10/100)),0)</f>
        <v>170</v>
      </c>
      <c r="AE10" s="42">
        <f aca="true" t="shared" si="20" ref="AE10:AE32">IF($C10="T/R",($M10+($N10/100)),0)</f>
        <v>0</v>
      </c>
      <c r="AF10" s="42">
        <f aca="true" t="shared" si="21" ref="AF10:AF32">IF($C10="T/R",($P10+($Q10/100)),0)</f>
        <v>0</v>
      </c>
      <c r="AG10" s="42">
        <f t="shared" si="11"/>
        <v>0</v>
      </c>
      <c r="AH10" s="42">
        <f t="shared" si="12"/>
        <v>265.01</v>
      </c>
    </row>
    <row r="11" spans="1:34" ht="21" customHeight="1">
      <c r="A11" s="60" t="s">
        <v>107</v>
      </c>
      <c r="B11" s="35">
        <f t="shared" si="0"/>
        <v>0</v>
      </c>
      <c r="C11" s="55" t="s">
        <v>40</v>
      </c>
      <c r="D11" s="36" t="str">
        <f t="shared" si="1"/>
        <v>Unk</v>
      </c>
      <c r="E11" s="55">
        <v>1</v>
      </c>
      <c r="F11" s="55">
        <v>6</v>
      </c>
      <c r="G11" s="55">
        <v>186</v>
      </c>
      <c r="H11" s="55">
        <v>3</v>
      </c>
      <c r="I11" s="54">
        <f t="shared" si="2"/>
        <v>8</v>
      </c>
      <c r="J11" s="55">
        <v>188</v>
      </c>
      <c r="K11" s="55">
        <v>4</v>
      </c>
      <c r="L11" s="54">
        <f t="shared" si="3"/>
        <v>7</v>
      </c>
      <c r="M11" s="57">
        <v>193</v>
      </c>
      <c r="N11" s="56">
        <v>6</v>
      </c>
      <c r="O11" s="54">
        <f t="shared" si="4"/>
        <v>4</v>
      </c>
      <c r="P11" s="55"/>
      <c r="Q11" s="55"/>
      <c r="R11" s="54">
        <f t="shared" si="5"/>
        <v>1</v>
      </c>
      <c r="S11" s="37">
        <f t="shared" si="6"/>
        <v>193.06</v>
      </c>
      <c r="T11" s="38">
        <f t="shared" si="7"/>
        <v>567.13</v>
      </c>
      <c r="U11" s="54">
        <f t="shared" si="8"/>
        <v>7</v>
      </c>
      <c r="V11" s="35" t="str">
        <f t="shared" si="9"/>
        <v>Expert</v>
      </c>
      <c r="W11" s="84">
        <f t="shared" si="10"/>
        <v>0.945</v>
      </c>
      <c r="X11" s="85">
        <f t="shared" si="13"/>
        <v>3</v>
      </c>
      <c r="Y11" s="42">
        <f t="shared" si="14"/>
        <v>0</v>
      </c>
      <c r="Z11" s="42">
        <f t="shared" si="15"/>
        <v>0</v>
      </c>
      <c r="AA11" s="42">
        <f t="shared" si="16"/>
        <v>0</v>
      </c>
      <c r="AB11" s="42">
        <f t="shared" si="17"/>
        <v>0</v>
      </c>
      <c r="AC11" s="42">
        <f t="shared" si="18"/>
        <v>186.03</v>
      </c>
      <c r="AD11" s="42">
        <f t="shared" si="19"/>
        <v>188.04</v>
      </c>
      <c r="AE11" s="42">
        <f t="shared" si="20"/>
        <v>193.06</v>
      </c>
      <c r="AF11" s="42">
        <f t="shared" si="21"/>
        <v>0</v>
      </c>
      <c r="AG11" s="42">
        <f t="shared" si="11"/>
        <v>0</v>
      </c>
      <c r="AH11" s="42">
        <f t="shared" si="12"/>
        <v>567.13</v>
      </c>
    </row>
    <row r="12" spans="1:34" ht="21" customHeight="1">
      <c r="A12" s="60" t="s">
        <v>60</v>
      </c>
      <c r="B12" s="35" t="str">
        <f t="shared" si="0"/>
        <v> </v>
      </c>
      <c r="C12" s="55" t="s">
        <v>40</v>
      </c>
      <c r="D12" s="36" t="str">
        <f t="shared" si="1"/>
        <v>Unk</v>
      </c>
      <c r="E12" s="55">
        <v>1</v>
      </c>
      <c r="F12" s="55">
        <v>7</v>
      </c>
      <c r="G12" s="55">
        <v>197</v>
      </c>
      <c r="H12" s="55">
        <v>6</v>
      </c>
      <c r="I12" s="54">
        <f t="shared" si="2"/>
        <v>1</v>
      </c>
      <c r="J12" s="55">
        <v>194</v>
      </c>
      <c r="K12" s="55">
        <v>1</v>
      </c>
      <c r="L12" s="54">
        <f t="shared" si="3"/>
        <v>3</v>
      </c>
      <c r="M12" s="57">
        <v>197</v>
      </c>
      <c r="N12" s="56">
        <v>11</v>
      </c>
      <c r="O12" s="54">
        <f t="shared" si="4"/>
        <v>1</v>
      </c>
      <c r="P12" s="55"/>
      <c r="Q12" s="55"/>
      <c r="R12" s="54">
        <f t="shared" si="5"/>
        <v>1</v>
      </c>
      <c r="S12" s="37">
        <f t="shared" si="6"/>
        <v>197.11</v>
      </c>
      <c r="T12" s="38">
        <f t="shared" si="7"/>
        <v>588.1800000000001</v>
      </c>
      <c r="U12" s="54">
        <f t="shared" si="8"/>
        <v>1</v>
      </c>
      <c r="V12" s="35" t="str">
        <f t="shared" si="9"/>
        <v>High Master</v>
      </c>
      <c r="W12" s="84">
        <f t="shared" si="10"/>
        <v>0.9800000000000001</v>
      </c>
      <c r="X12" s="85">
        <f t="shared" si="13"/>
        <v>4</v>
      </c>
      <c r="Y12" s="42">
        <f t="shared" si="14"/>
        <v>0</v>
      </c>
      <c r="Z12" s="42">
        <f t="shared" si="15"/>
        <v>0</v>
      </c>
      <c r="AA12" s="42">
        <f t="shared" si="16"/>
        <v>0</v>
      </c>
      <c r="AB12" s="42">
        <f t="shared" si="17"/>
        <v>0</v>
      </c>
      <c r="AC12" s="42">
        <f t="shared" si="18"/>
        <v>197.06</v>
      </c>
      <c r="AD12" s="42">
        <f t="shared" si="19"/>
        <v>194.01</v>
      </c>
      <c r="AE12" s="42">
        <f t="shared" si="20"/>
        <v>197.11</v>
      </c>
      <c r="AF12" s="42">
        <f t="shared" si="21"/>
        <v>0</v>
      </c>
      <c r="AG12" s="42">
        <f t="shared" si="11"/>
        <v>0</v>
      </c>
      <c r="AH12" s="42">
        <f t="shared" si="12"/>
        <v>588.1800000000001</v>
      </c>
    </row>
    <row r="13" spans="1:34" ht="21" customHeight="1">
      <c r="A13" s="94" t="s">
        <v>106</v>
      </c>
      <c r="B13" s="35">
        <f t="shared" si="0"/>
        <v>0</v>
      </c>
      <c r="C13" s="55" t="s">
        <v>40</v>
      </c>
      <c r="D13" s="36" t="str">
        <f t="shared" si="1"/>
        <v>Unk</v>
      </c>
      <c r="E13" s="55">
        <v>2</v>
      </c>
      <c r="F13" s="55">
        <v>2</v>
      </c>
      <c r="G13" s="55">
        <v>172</v>
      </c>
      <c r="H13" s="55">
        <v>1</v>
      </c>
      <c r="I13" s="54">
        <f t="shared" si="2"/>
        <v>9</v>
      </c>
      <c r="J13" s="55">
        <v>181</v>
      </c>
      <c r="K13" s="55">
        <v>1</v>
      </c>
      <c r="L13" s="54">
        <f t="shared" si="3"/>
        <v>9</v>
      </c>
      <c r="M13" s="57"/>
      <c r="N13" s="56"/>
      <c r="O13" s="54">
        <f t="shared" si="4"/>
        <v>9</v>
      </c>
      <c r="P13" s="55"/>
      <c r="Q13" s="55"/>
      <c r="R13" s="54">
        <f t="shared" si="5"/>
        <v>1</v>
      </c>
      <c r="S13" s="37">
        <f t="shared" si="6"/>
        <v>181.01</v>
      </c>
      <c r="T13" s="38">
        <f t="shared" si="7"/>
        <v>353.02</v>
      </c>
      <c r="U13" s="54">
        <f t="shared" si="8"/>
        <v>9</v>
      </c>
      <c r="V13" s="35" t="str">
        <f t="shared" si="9"/>
        <v>Marksman</v>
      </c>
      <c r="W13" s="84">
        <f t="shared" si="10"/>
        <v>0.5883333333333334</v>
      </c>
      <c r="X13" s="85">
        <f t="shared" si="13"/>
        <v>5</v>
      </c>
      <c r="Y13" s="42">
        <f t="shared" si="14"/>
        <v>0</v>
      </c>
      <c r="Z13" s="42">
        <f t="shared" si="15"/>
        <v>0</v>
      </c>
      <c r="AA13" s="42">
        <f t="shared" si="16"/>
        <v>0</v>
      </c>
      <c r="AB13" s="42">
        <f t="shared" si="17"/>
        <v>0</v>
      </c>
      <c r="AC13" s="42">
        <f t="shared" si="18"/>
        <v>172.01</v>
      </c>
      <c r="AD13" s="42">
        <f t="shared" si="19"/>
        <v>181.01</v>
      </c>
      <c r="AE13" s="42">
        <f t="shared" si="20"/>
        <v>0</v>
      </c>
      <c r="AF13" s="42">
        <f t="shared" si="21"/>
        <v>0</v>
      </c>
      <c r="AG13" s="42">
        <f t="shared" si="11"/>
        <v>0</v>
      </c>
      <c r="AH13" s="42">
        <f t="shared" si="12"/>
        <v>353.02</v>
      </c>
    </row>
    <row r="14" spans="1:34" ht="21" customHeight="1">
      <c r="A14" s="60" t="s">
        <v>63</v>
      </c>
      <c r="B14" s="35" t="str">
        <f t="shared" si="0"/>
        <v> </v>
      </c>
      <c r="C14" s="55" t="s">
        <v>40</v>
      </c>
      <c r="D14" s="36" t="str">
        <f t="shared" si="1"/>
        <v>Unk</v>
      </c>
      <c r="E14" s="55">
        <v>2</v>
      </c>
      <c r="F14" s="55">
        <v>3</v>
      </c>
      <c r="G14" s="55">
        <v>190</v>
      </c>
      <c r="H14" s="55">
        <v>1</v>
      </c>
      <c r="I14" s="54">
        <f t="shared" si="2"/>
        <v>7</v>
      </c>
      <c r="J14" s="55">
        <v>190</v>
      </c>
      <c r="K14" s="55">
        <v>5</v>
      </c>
      <c r="L14" s="54">
        <f t="shared" si="3"/>
        <v>6</v>
      </c>
      <c r="M14" s="57">
        <v>192</v>
      </c>
      <c r="N14" s="56">
        <v>5</v>
      </c>
      <c r="O14" s="54">
        <f t="shared" si="4"/>
        <v>5</v>
      </c>
      <c r="P14" s="55"/>
      <c r="Q14" s="55"/>
      <c r="R14" s="54">
        <f t="shared" si="5"/>
        <v>1</v>
      </c>
      <c r="S14" s="37">
        <f t="shared" si="6"/>
        <v>192.05</v>
      </c>
      <c r="T14" s="38">
        <f t="shared" si="7"/>
        <v>572.11</v>
      </c>
      <c r="U14" s="54">
        <f t="shared" si="8"/>
        <v>6</v>
      </c>
      <c r="V14" s="35" t="str">
        <f t="shared" si="9"/>
        <v>Expert</v>
      </c>
      <c r="W14" s="84">
        <f t="shared" si="10"/>
        <v>0.9533333333333334</v>
      </c>
      <c r="X14" s="85">
        <f t="shared" si="13"/>
        <v>6</v>
      </c>
      <c r="Y14" s="42">
        <f t="shared" si="14"/>
        <v>0</v>
      </c>
      <c r="Z14" s="42">
        <f t="shared" si="15"/>
        <v>0</v>
      </c>
      <c r="AA14" s="42">
        <f t="shared" si="16"/>
        <v>0</v>
      </c>
      <c r="AB14" s="42">
        <f t="shared" si="17"/>
        <v>0</v>
      </c>
      <c r="AC14" s="42">
        <f t="shared" si="18"/>
        <v>190.01</v>
      </c>
      <c r="AD14" s="42">
        <f t="shared" si="19"/>
        <v>190.05</v>
      </c>
      <c r="AE14" s="42">
        <f t="shared" si="20"/>
        <v>192.05</v>
      </c>
      <c r="AF14" s="42">
        <f t="shared" si="21"/>
        <v>0</v>
      </c>
      <c r="AG14" s="42">
        <f t="shared" si="11"/>
        <v>0</v>
      </c>
      <c r="AH14" s="42">
        <f t="shared" si="12"/>
        <v>572.11</v>
      </c>
    </row>
    <row r="15" spans="1:34" ht="21" customHeight="1">
      <c r="A15" s="60" t="s">
        <v>62</v>
      </c>
      <c r="B15" s="35" t="str">
        <f t="shared" si="0"/>
        <v> </v>
      </c>
      <c r="C15" s="55" t="s">
        <v>40</v>
      </c>
      <c r="D15" s="36" t="str">
        <f t="shared" si="1"/>
        <v>Unk</v>
      </c>
      <c r="E15" s="55">
        <v>2</v>
      </c>
      <c r="F15" s="55">
        <v>4</v>
      </c>
      <c r="G15" s="55">
        <v>191</v>
      </c>
      <c r="H15" s="55">
        <v>2</v>
      </c>
      <c r="I15" s="54">
        <f t="shared" si="2"/>
        <v>4</v>
      </c>
      <c r="J15" s="55">
        <v>195</v>
      </c>
      <c r="K15" s="55">
        <v>4</v>
      </c>
      <c r="L15" s="54">
        <f t="shared" si="3"/>
        <v>1</v>
      </c>
      <c r="M15" s="57">
        <v>192</v>
      </c>
      <c r="N15" s="56">
        <v>2</v>
      </c>
      <c r="O15" s="54">
        <f t="shared" si="4"/>
        <v>6</v>
      </c>
      <c r="P15" s="55"/>
      <c r="Q15" s="55"/>
      <c r="R15" s="54">
        <f t="shared" si="5"/>
        <v>1</v>
      </c>
      <c r="S15" s="37">
        <f t="shared" si="6"/>
        <v>195.04</v>
      </c>
      <c r="T15" s="38">
        <f t="shared" si="7"/>
        <v>578.08</v>
      </c>
      <c r="U15" s="54">
        <f t="shared" si="8"/>
        <v>4</v>
      </c>
      <c r="V15" s="35" t="str">
        <f t="shared" si="9"/>
        <v>Expert</v>
      </c>
      <c r="W15" s="84">
        <f t="shared" si="10"/>
        <v>0.9633333333333333</v>
      </c>
      <c r="X15" s="85">
        <f t="shared" si="13"/>
        <v>7</v>
      </c>
      <c r="Y15" s="42">
        <f t="shared" si="14"/>
        <v>0</v>
      </c>
      <c r="Z15" s="42">
        <f t="shared" si="15"/>
        <v>0</v>
      </c>
      <c r="AA15" s="42">
        <f t="shared" si="16"/>
        <v>0</v>
      </c>
      <c r="AB15" s="42">
        <f t="shared" si="17"/>
        <v>0</v>
      </c>
      <c r="AC15" s="42">
        <f t="shared" si="18"/>
        <v>191.02</v>
      </c>
      <c r="AD15" s="42">
        <f t="shared" si="19"/>
        <v>195.04</v>
      </c>
      <c r="AE15" s="42">
        <f t="shared" si="20"/>
        <v>192.02</v>
      </c>
      <c r="AF15" s="42">
        <f t="shared" si="21"/>
        <v>0</v>
      </c>
      <c r="AG15" s="42">
        <f t="shared" si="11"/>
        <v>0</v>
      </c>
      <c r="AH15" s="42">
        <f t="shared" si="12"/>
        <v>578.08</v>
      </c>
    </row>
    <row r="16" spans="1:34" ht="21" customHeight="1">
      <c r="A16" s="60" t="s">
        <v>59</v>
      </c>
      <c r="B16" s="35" t="str">
        <f t="shared" si="0"/>
        <v> </v>
      </c>
      <c r="C16" s="55" t="s">
        <v>40</v>
      </c>
      <c r="D16" s="36" t="str">
        <f t="shared" si="1"/>
        <v>Unk</v>
      </c>
      <c r="E16" s="55">
        <v>2</v>
      </c>
      <c r="F16" s="55">
        <v>5</v>
      </c>
      <c r="G16" s="55">
        <v>193</v>
      </c>
      <c r="H16" s="55">
        <v>3</v>
      </c>
      <c r="I16" s="54">
        <f t="shared" si="2"/>
        <v>3</v>
      </c>
      <c r="J16" s="55">
        <v>187</v>
      </c>
      <c r="K16" s="55">
        <v>4</v>
      </c>
      <c r="L16" s="54">
        <f t="shared" si="3"/>
        <v>8</v>
      </c>
      <c r="M16" s="57">
        <v>182</v>
      </c>
      <c r="N16" s="56">
        <v>0</v>
      </c>
      <c r="O16" s="54">
        <f t="shared" si="4"/>
        <v>8</v>
      </c>
      <c r="P16" s="55"/>
      <c r="Q16" s="55"/>
      <c r="R16" s="54">
        <f t="shared" si="5"/>
        <v>1</v>
      </c>
      <c r="S16" s="37">
        <f t="shared" si="6"/>
        <v>193.03</v>
      </c>
      <c r="T16" s="38">
        <f t="shared" si="7"/>
        <v>562.0699999999999</v>
      </c>
      <c r="U16" s="54">
        <f t="shared" si="8"/>
        <v>8</v>
      </c>
      <c r="V16" s="35" t="str">
        <f t="shared" si="9"/>
        <v>Sharpshooter</v>
      </c>
      <c r="W16" s="84">
        <f t="shared" si="10"/>
        <v>0.9366666666666668</v>
      </c>
      <c r="X16" s="85">
        <f t="shared" si="13"/>
        <v>8</v>
      </c>
      <c r="Y16" s="42">
        <f t="shared" si="14"/>
        <v>0</v>
      </c>
      <c r="Z16" s="42">
        <f t="shared" si="15"/>
        <v>0</v>
      </c>
      <c r="AA16" s="42">
        <f t="shared" si="16"/>
        <v>0</v>
      </c>
      <c r="AB16" s="42">
        <f t="shared" si="17"/>
        <v>0</v>
      </c>
      <c r="AC16" s="42">
        <f t="shared" si="18"/>
        <v>193.03</v>
      </c>
      <c r="AD16" s="42">
        <f t="shared" si="19"/>
        <v>187.04</v>
      </c>
      <c r="AE16" s="42">
        <f t="shared" si="20"/>
        <v>182</v>
      </c>
      <c r="AF16" s="42">
        <f t="shared" si="21"/>
        <v>0</v>
      </c>
      <c r="AG16" s="42">
        <f t="shared" si="11"/>
        <v>0</v>
      </c>
      <c r="AH16" s="42">
        <f t="shared" si="12"/>
        <v>562.0699999999999</v>
      </c>
    </row>
    <row r="17" spans="1:34" ht="21" customHeight="1">
      <c r="A17" s="60" t="s">
        <v>23</v>
      </c>
      <c r="B17" s="35" t="str">
        <f t="shared" si="0"/>
        <v> </v>
      </c>
      <c r="C17" s="55" t="s">
        <v>40</v>
      </c>
      <c r="D17" s="36" t="str">
        <f t="shared" si="1"/>
        <v>Unk</v>
      </c>
      <c r="E17" s="55">
        <v>2</v>
      </c>
      <c r="F17" s="55">
        <v>6</v>
      </c>
      <c r="G17" s="55">
        <v>190</v>
      </c>
      <c r="H17" s="55">
        <v>3</v>
      </c>
      <c r="I17" s="54">
        <f t="shared" si="2"/>
        <v>5</v>
      </c>
      <c r="J17" s="55">
        <v>194</v>
      </c>
      <c r="K17" s="55">
        <v>4</v>
      </c>
      <c r="L17" s="54">
        <f t="shared" si="3"/>
        <v>2</v>
      </c>
      <c r="M17" s="57">
        <v>190</v>
      </c>
      <c r="N17" s="56">
        <v>4</v>
      </c>
      <c r="O17" s="54">
        <f t="shared" si="4"/>
        <v>7</v>
      </c>
      <c r="P17" s="55"/>
      <c r="Q17" s="55"/>
      <c r="R17" s="54">
        <f t="shared" si="5"/>
        <v>1</v>
      </c>
      <c r="S17" s="37">
        <f t="shared" si="6"/>
        <v>194.04</v>
      </c>
      <c r="T17" s="38">
        <f t="shared" si="7"/>
        <v>574.11</v>
      </c>
      <c r="U17" s="54">
        <f t="shared" si="8"/>
        <v>5</v>
      </c>
      <c r="V17" s="35" t="str">
        <f t="shared" si="9"/>
        <v>Expert</v>
      </c>
      <c r="W17" s="84">
        <f t="shared" si="10"/>
        <v>0.9566666666666667</v>
      </c>
      <c r="X17" s="85">
        <f t="shared" si="13"/>
        <v>9</v>
      </c>
      <c r="Y17" s="42">
        <f t="shared" si="14"/>
        <v>0</v>
      </c>
      <c r="Z17" s="42">
        <f t="shared" si="15"/>
        <v>0</v>
      </c>
      <c r="AA17" s="42">
        <f t="shared" si="16"/>
        <v>0</v>
      </c>
      <c r="AB17" s="42">
        <f t="shared" si="17"/>
        <v>0</v>
      </c>
      <c r="AC17" s="42">
        <f t="shared" si="18"/>
        <v>190.03</v>
      </c>
      <c r="AD17" s="42">
        <f t="shared" si="19"/>
        <v>194.04</v>
      </c>
      <c r="AE17" s="42">
        <f t="shared" si="20"/>
        <v>190.04</v>
      </c>
      <c r="AF17" s="42">
        <f t="shared" si="21"/>
        <v>0</v>
      </c>
      <c r="AG17" s="42">
        <f t="shared" si="11"/>
        <v>0</v>
      </c>
      <c r="AH17" s="42">
        <f t="shared" si="12"/>
        <v>574.11</v>
      </c>
    </row>
    <row r="18" spans="1:34" ht="21" customHeight="1">
      <c r="A18" s="60" t="s">
        <v>65</v>
      </c>
      <c r="B18" s="35" t="str">
        <f t="shared" si="0"/>
        <v> </v>
      </c>
      <c r="C18" s="55" t="s">
        <v>40</v>
      </c>
      <c r="D18" s="36" t="str">
        <f t="shared" si="1"/>
        <v>Unk</v>
      </c>
      <c r="E18" s="55">
        <v>2</v>
      </c>
      <c r="F18" s="55">
        <v>7</v>
      </c>
      <c r="G18" s="55">
        <v>194</v>
      </c>
      <c r="H18" s="55">
        <v>9</v>
      </c>
      <c r="I18" s="54">
        <f t="shared" si="2"/>
        <v>1</v>
      </c>
      <c r="J18" s="55">
        <v>190</v>
      </c>
      <c r="K18" s="55">
        <v>6</v>
      </c>
      <c r="L18" s="54">
        <f t="shared" si="3"/>
        <v>5</v>
      </c>
      <c r="M18" s="57">
        <v>195</v>
      </c>
      <c r="N18" s="56">
        <v>8</v>
      </c>
      <c r="O18" s="54">
        <f t="shared" si="4"/>
        <v>2</v>
      </c>
      <c r="P18" s="55"/>
      <c r="Q18" s="55"/>
      <c r="R18" s="54">
        <f t="shared" si="5"/>
        <v>1</v>
      </c>
      <c r="S18" s="37">
        <f t="shared" si="6"/>
        <v>195.08</v>
      </c>
      <c r="T18" s="38">
        <f t="shared" si="7"/>
        <v>579.23</v>
      </c>
      <c r="U18" s="54">
        <f t="shared" si="8"/>
        <v>3</v>
      </c>
      <c r="V18" s="35" t="str">
        <f t="shared" si="9"/>
        <v>Master</v>
      </c>
      <c r="W18" s="84">
        <f t="shared" si="10"/>
        <v>0.9650000000000001</v>
      </c>
      <c r="X18" s="85">
        <f t="shared" si="13"/>
        <v>10</v>
      </c>
      <c r="Y18" s="42">
        <f t="shared" si="14"/>
        <v>0</v>
      </c>
      <c r="Z18" s="42">
        <f t="shared" si="15"/>
        <v>0</v>
      </c>
      <c r="AA18" s="42">
        <f t="shared" si="16"/>
        <v>0</v>
      </c>
      <c r="AB18" s="42">
        <f t="shared" si="17"/>
        <v>0</v>
      </c>
      <c r="AC18" s="42">
        <f t="shared" si="18"/>
        <v>194.09</v>
      </c>
      <c r="AD18" s="42">
        <f t="shared" si="19"/>
        <v>190.06</v>
      </c>
      <c r="AE18" s="42">
        <f t="shared" si="20"/>
        <v>195.08</v>
      </c>
      <c r="AF18" s="42">
        <f t="shared" si="21"/>
        <v>0</v>
      </c>
      <c r="AG18" s="42">
        <f t="shared" si="11"/>
        <v>0</v>
      </c>
      <c r="AH18" s="42">
        <f t="shared" si="12"/>
        <v>579.23</v>
      </c>
    </row>
    <row r="19" spans="1:34" ht="21" customHeight="1">
      <c r="A19" s="60" t="s">
        <v>12</v>
      </c>
      <c r="B19" s="35" t="str">
        <f t="shared" si="0"/>
        <v> </v>
      </c>
      <c r="C19" s="55" t="s">
        <v>67</v>
      </c>
      <c r="D19" s="36" t="str">
        <f t="shared" si="1"/>
        <v>Unk</v>
      </c>
      <c r="E19" s="55">
        <v>1</v>
      </c>
      <c r="F19" s="55">
        <v>8</v>
      </c>
      <c r="G19" s="55"/>
      <c r="H19" s="55"/>
      <c r="I19" s="54">
        <f t="shared" si="2"/>
        <v>1</v>
      </c>
      <c r="J19" s="55"/>
      <c r="K19" s="55"/>
      <c r="L19" s="54">
        <f t="shared" si="3"/>
        <v>1</v>
      </c>
      <c r="M19" s="57"/>
      <c r="N19" s="56"/>
      <c r="O19" s="54">
        <f t="shared" si="4"/>
        <v>1</v>
      </c>
      <c r="P19" s="55"/>
      <c r="Q19" s="55"/>
      <c r="R19" s="54">
        <f t="shared" si="5"/>
        <v>1</v>
      </c>
      <c r="S19" s="37">
        <f t="shared" si="6"/>
        <v>0</v>
      </c>
      <c r="T19" s="38">
        <f t="shared" si="7"/>
        <v>0</v>
      </c>
      <c r="U19" s="54">
        <f t="shared" si="8"/>
        <v>1</v>
      </c>
      <c r="V19" s="35">
        <f t="shared" si="9"/>
      </c>
      <c r="W19" s="84">
        <f t="shared" si="10"/>
        <v>0</v>
      </c>
      <c r="X19" s="85">
        <f t="shared" si="13"/>
        <v>1</v>
      </c>
      <c r="Y19" s="42">
        <f t="shared" si="14"/>
        <v>0</v>
      </c>
      <c r="Z19" s="42">
        <f t="shared" si="15"/>
        <v>0</v>
      </c>
      <c r="AA19" s="42">
        <f t="shared" si="16"/>
        <v>0</v>
      </c>
      <c r="AB19" s="42">
        <f t="shared" si="17"/>
        <v>0</v>
      </c>
      <c r="AC19" s="42">
        <f t="shared" si="18"/>
        <v>0</v>
      </c>
      <c r="AD19" s="42">
        <f t="shared" si="19"/>
        <v>0</v>
      </c>
      <c r="AE19" s="42">
        <f t="shared" si="20"/>
        <v>0</v>
      </c>
      <c r="AF19" s="42">
        <f t="shared" si="21"/>
        <v>0</v>
      </c>
      <c r="AG19" s="42">
        <f t="shared" si="11"/>
        <v>0</v>
      </c>
      <c r="AH19" s="42">
        <f t="shared" si="12"/>
        <v>0</v>
      </c>
    </row>
    <row r="20" spans="1:34" ht="21" customHeight="1">
      <c r="A20" s="60"/>
      <c r="B20" s="35">
        <f aca="true" t="shared" si="22" ref="B20:B32">IF(A20&gt;"",VLOOKUP($A20,CompLookup,2,FALSE),"")</f>
      </c>
      <c r="C20" s="55"/>
      <c r="D20" s="36">
        <f aca="true" t="shared" si="23" ref="D20:D32">IF($A20&gt;"",VLOOKUP($A20,CompLookup,3,FALSE),"")</f>
      </c>
      <c r="E20" s="55"/>
      <c r="F20" s="55"/>
      <c r="G20" s="55"/>
      <c r="H20" s="55"/>
      <c r="I20" s="54">
        <f aca="true" t="shared" si="24" ref="I20:I32">IF($C20="Open",RANK(Y20,Y15:Y38,0),IF($C20="T/R",RANK(AC20,AC15:AC38,0),""))</f>
      </c>
      <c r="J20" s="55"/>
      <c r="K20" s="55"/>
      <c r="L20" s="54">
        <f aca="true" t="shared" si="25" ref="L20:L32">IF($C20="Open",RANK(Z20,Z$9:Z$32,0),IF($C20="T/R",RANK(AD20,AD$9:AD$32,0),""))</f>
      </c>
      <c r="M20" s="57"/>
      <c r="N20" s="56"/>
      <c r="O20" s="54">
        <f aca="true" t="shared" si="26" ref="O20:O32">IF($C20="Open",RANK(AA20,AA$9:AA$32,0),IF($C20="T/R",RANK(AE20,AE$9:AE$32,0),""))</f>
      </c>
      <c r="P20" s="55"/>
      <c r="Q20" s="55"/>
      <c r="R20" s="54">
        <f aca="true" t="shared" si="27" ref="R20:R32">IF($C20="Open",RANK(AB20,AB$9:AB$32,0),IF($C20="T/R",RANK(AF20,AF$9:AF$32,0),""))</f>
      </c>
      <c r="S20" s="37">
        <f aca="true" t="shared" si="28" ref="S20:S32">MAX(Y20:AF20)</f>
        <v>0</v>
      </c>
      <c r="T20" s="38">
        <f aca="true" t="shared" si="29" ref="T20:T32">AG20+AH20</f>
        <v>0</v>
      </c>
      <c r="U20" s="54">
        <f aca="true" t="shared" si="30" ref="U20:U32">IF($C20="Open",RANK(AG20,AG$9:AG$32,0),IF($C20="T/R",RANK(AH20,AH$9:AH$32,0),""))</f>
      </c>
      <c r="V20" s="35">
        <f aca="true" t="shared" si="31" ref="V20:V32">IF(W20&gt;=0.98,"High Master",IF(W20&gt;=0.965,"Master",IF(W20&gt;=0.94,"Expert",IF(W20&gt;=0.915,"Sharpshooter",IF(W20&gt;0,"Marksman","")))))</f>
      </c>
      <c r="W20" s="84">
        <f aca="true" t="shared" si="32" ref="W20:W32">SUM(G20,J20,M20,P20)/(R$5+S$5+T$5+U$5)/10</f>
        <v>0</v>
      </c>
      <c r="X20" s="85">
        <f t="shared" si="13"/>
      </c>
      <c r="Y20" s="42">
        <f t="shared" si="14"/>
        <v>0</v>
      </c>
      <c r="Z20" s="42">
        <f t="shared" si="15"/>
        <v>0</v>
      </c>
      <c r="AA20" s="42">
        <f t="shared" si="16"/>
        <v>0</v>
      </c>
      <c r="AB20" s="42">
        <f t="shared" si="17"/>
        <v>0</v>
      </c>
      <c r="AC20" s="42">
        <f t="shared" si="18"/>
        <v>0</v>
      </c>
      <c r="AD20" s="42">
        <f t="shared" si="19"/>
        <v>0</v>
      </c>
      <c r="AE20" s="42">
        <f t="shared" si="20"/>
        <v>0</v>
      </c>
      <c r="AF20" s="42">
        <f t="shared" si="21"/>
        <v>0</v>
      </c>
      <c r="AG20" s="42">
        <f t="shared" si="11"/>
        <v>0</v>
      </c>
      <c r="AH20" s="42">
        <f t="shared" si="12"/>
        <v>0</v>
      </c>
    </row>
    <row r="21" spans="1:34" ht="21" customHeight="1">
      <c r="A21" s="56"/>
      <c r="B21" s="35">
        <f t="shared" si="22"/>
      </c>
      <c r="C21" s="55"/>
      <c r="D21" s="36">
        <f t="shared" si="23"/>
      </c>
      <c r="E21" s="55"/>
      <c r="F21" s="55"/>
      <c r="G21" s="55"/>
      <c r="H21" s="55"/>
      <c r="I21" s="54">
        <f t="shared" si="24"/>
      </c>
      <c r="J21" s="55"/>
      <c r="K21" s="55"/>
      <c r="L21" s="54">
        <f t="shared" si="25"/>
      </c>
      <c r="M21" s="57"/>
      <c r="N21" s="56"/>
      <c r="O21" s="54">
        <f t="shared" si="26"/>
      </c>
      <c r="P21" s="55"/>
      <c r="Q21" s="55"/>
      <c r="R21" s="54">
        <f t="shared" si="27"/>
      </c>
      <c r="S21" s="37">
        <f t="shared" si="28"/>
        <v>0</v>
      </c>
      <c r="T21" s="38">
        <f t="shared" si="29"/>
        <v>0</v>
      </c>
      <c r="U21" s="54">
        <f t="shared" si="30"/>
      </c>
      <c r="V21" s="35">
        <f t="shared" si="31"/>
      </c>
      <c r="W21" s="84">
        <f t="shared" si="32"/>
        <v>0</v>
      </c>
      <c r="X21" s="85">
        <f t="shared" si="13"/>
      </c>
      <c r="Y21" s="42">
        <f t="shared" si="14"/>
        <v>0</v>
      </c>
      <c r="Z21" s="42">
        <f t="shared" si="15"/>
        <v>0</v>
      </c>
      <c r="AA21" s="42">
        <f t="shared" si="16"/>
        <v>0</v>
      </c>
      <c r="AB21" s="42">
        <f t="shared" si="17"/>
        <v>0</v>
      </c>
      <c r="AC21" s="42">
        <f t="shared" si="18"/>
        <v>0</v>
      </c>
      <c r="AD21" s="42">
        <f t="shared" si="19"/>
        <v>0</v>
      </c>
      <c r="AE21" s="42">
        <f t="shared" si="20"/>
        <v>0</v>
      </c>
      <c r="AF21" s="42">
        <f t="shared" si="21"/>
        <v>0</v>
      </c>
      <c r="AG21" s="42">
        <f t="shared" si="11"/>
        <v>0</v>
      </c>
      <c r="AH21" s="42">
        <f t="shared" si="12"/>
        <v>0</v>
      </c>
    </row>
    <row r="22" spans="1:34" ht="21" customHeight="1">
      <c r="A22" s="56"/>
      <c r="B22" s="35">
        <f t="shared" si="22"/>
      </c>
      <c r="C22" s="55"/>
      <c r="D22" s="36">
        <f t="shared" si="23"/>
      </c>
      <c r="E22" s="55"/>
      <c r="F22" s="55"/>
      <c r="G22" s="55"/>
      <c r="H22" s="55"/>
      <c r="I22" s="54">
        <f t="shared" si="24"/>
      </c>
      <c r="J22" s="55"/>
      <c r="K22" s="55"/>
      <c r="L22" s="54">
        <f t="shared" si="25"/>
      </c>
      <c r="M22" s="57"/>
      <c r="N22" s="56"/>
      <c r="O22" s="54">
        <f t="shared" si="26"/>
      </c>
      <c r="P22" s="55"/>
      <c r="Q22" s="55"/>
      <c r="R22" s="54">
        <f t="shared" si="27"/>
      </c>
      <c r="S22" s="37">
        <f t="shared" si="28"/>
        <v>0</v>
      </c>
      <c r="T22" s="38">
        <f t="shared" si="29"/>
        <v>0</v>
      </c>
      <c r="U22" s="54">
        <f t="shared" si="30"/>
      </c>
      <c r="V22" s="35">
        <f t="shared" si="31"/>
      </c>
      <c r="W22" s="84">
        <f t="shared" si="32"/>
        <v>0</v>
      </c>
      <c r="X22" s="85">
        <f t="shared" si="13"/>
      </c>
      <c r="Y22" s="42">
        <f t="shared" si="14"/>
        <v>0</v>
      </c>
      <c r="Z22" s="42">
        <f t="shared" si="15"/>
        <v>0</v>
      </c>
      <c r="AA22" s="42">
        <f t="shared" si="16"/>
        <v>0</v>
      </c>
      <c r="AB22" s="42">
        <f t="shared" si="17"/>
        <v>0</v>
      </c>
      <c r="AC22" s="42">
        <f t="shared" si="18"/>
        <v>0</v>
      </c>
      <c r="AD22" s="42">
        <f t="shared" si="19"/>
        <v>0</v>
      </c>
      <c r="AE22" s="42">
        <f t="shared" si="20"/>
        <v>0</v>
      </c>
      <c r="AF22" s="42">
        <f t="shared" si="21"/>
        <v>0</v>
      </c>
      <c r="AG22" s="42">
        <f t="shared" si="11"/>
        <v>0</v>
      </c>
      <c r="AH22" s="42">
        <f t="shared" si="12"/>
        <v>0</v>
      </c>
    </row>
    <row r="23" spans="1:34" ht="21" customHeight="1">
      <c r="A23" s="56"/>
      <c r="B23" s="35">
        <f t="shared" si="22"/>
      </c>
      <c r="C23" s="55"/>
      <c r="D23" s="36">
        <f t="shared" si="23"/>
      </c>
      <c r="E23" s="55"/>
      <c r="F23" s="55"/>
      <c r="G23" s="55"/>
      <c r="H23" s="55"/>
      <c r="I23" s="54">
        <f t="shared" si="24"/>
      </c>
      <c r="J23" s="55"/>
      <c r="K23" s="55"/>
      <c r="L23" s="54">
        <f t="shared" si="25"/>
      </c>
      <c r="M23" s="57"/>
      <c r="N23" s="56"/>
      <c r="O23" s="54">
        <f t="shared" si="26"/>
      </c>
      <c r="P23" s="55"/>
      <c r="Q23" s="55"/>
      <c r="R23" s="54">
        <f t="shared" si="27"/>
      </c>
      <c r="S23" s="37">
        <f t="shared" si="28"/>
        <v>0</v>
      </c>
      <c r="T23" s="38">
        <f t="shared" si="29"/>
        <v>0</v>
      </c>
      <c r="U23" s="54">
        <f t="shared" si="30"/>
      </c>
      <c r="V23" s="35">
        <f t="shared" si="31"/>
      </c>
      <c r="W23" s="84">
        <f t="shared" si="32"/>
        <v>0</v>
      </c>
      <c r="X23" s="85">
        <f t="shared" si="13"/>
      </c>
      <c r="Y23" s="42">
        <f t="shared" si="14"/>
        <v>0</v>
      </c>
      <c r="Z23" s="42">
        <f t="shared" si="15"/>
        <v>0</v>
      </c>
      <c r="AA23" s="42">
        <f t="shared" si="16"/>
        <v>0</v>
      </c>
      <c r="AB23" s="42">
        <f t="shared" si="17"/>
        <v>0</v>
      </c>
      <c r="AC23" s="42">
        <f t="shared" si="18"/>
        <v>0</v>
      </c>
      <c r="AD23" s="42">
        <f t="shared" si="19"/>
        <v>0</v>
      </c>
      <c r="AE23" s="42">
        <f t="shared" si="20"/>
        <v>0</v>
      </c>
      <c r="AF23" s="42">
        <f t="shared" si="21"/>
        <v>0</v>
      </c>
      <c r="AG23" s="42">
        <f t="shared" si="11"/>
        <v>0</v>
      </c>
      <c r="AH23" s="42">
        <f t="shared" si="12"/>
        <v>0</v>
      </c>
    </row>
    <row r="24" spans="1:34" ht="21" customHeight="1">
      <c r="A24" s="56"/>
      <c r="B24" s="35">
        <f t="shared" si="22"/>
      </c>
      <c r="C24" s="55"/>
      <c r="D24" s="36">
        <f t="shared" si="23"/>
      </c>
      <c r="E24" s="55"/>
      <c r="F24" s="55"/>
      <c r="G24" s="55"/>
      <c r="H24" s="55"/>
      <c r="I24" s="54">
        <f t="shared" si="24"/>
      </c>
      <c r="J24" s="55"/>
      <c r="K24" s="55"/>
      <c r="L24" s="54">
        <f t="shared" si="25"/>
      </c>
      <c r="M24" s="57"/>
      <c r="N24" s="56"/>
      <c r="O24" s="54">
        <f t="shared" si="26"/>
      </c>
      <c r="P24" s="55"/>
      <c r="Q24" s="55"/>
      <c r="R24" s="54">
        <f t="shared" si="27"/>
      </c>
      <c r="S24" s="37">
        <f t="shared" si="28"/>
        <v>0</v>
      </c>
      <c r="T24" s="38">
        <f t="shared" si="29"/>
        <v>0</v>
      </c>
      <c r="U24" s="54">
        <f t="shared" si="30"/>
      </c>
      <c r="V24" s="35">
        <f t="shared" si="31"/>
      </c>
      <c r="W24" s="84">
        <f t="shared" si="32"/>
        <v>0</v>
      </c>
      <c r="X24" s="85">
        <f t="shared" si="13"/>
      </c>
      <c r="Y24" s="42">
        <f t="shared" si="14"/>
        <v>0</v>
      </c>
      <c r="Z24" s="42">
        <f t="shared" si="15"/>
        <v>0</v>
      </c>
      <c r="AA24" s="42">
        <f t="shared" si="16"/>
        <v>0</v>
      </c>
      <c r="AB24" s="42">
        <f t="shared" si="17"/>
        <v>0</v>
      </c>
      <c r="AC24" s="42">
        <f t="shared" si="18"/>
        <v>0</v>
      </c>
      <c r="AD24" s="42">
        <f t="shared" si="19"/>
        <v>0</v>
      </c>
      <c r="AE24" s="42">
        <f t="shared" si="20"/>
        <v>0</v>
      </c>
      <c r="AF24" s="42">
        <f t="shared" si="21"/>
        <v>0</v>
      </c>
      <c r="AG24" s="42">
        <f t="shared" si="11"/>
        <v>0</v>
      </c>
      <c r="AH24" s="42">
        <f t="shared" si="12"/>
        <v>0</v>
      </c>
    </row>
    <row r="25" spans="1:34" ht="21" customHeight="1">
      <c r="A25" s="56"/>
      <c r="B25" s="35">
        <f t="shared" si="22"/>
      </c>
      <c r="C25" s="55"/>
      <c r="D25" s="36">
        <f t="shared" si="23"/>
      </c>
      <c r="E25" s="55"/>
      <c r="F25" s="55"/>
      <c r="G25" s="55"/>
      <c r="H25" s="55"/>
      <c r="I25" s="54">
        <f t="shared" si="24"/>
      </c>
      <c r="J25" s="55"/>
      <c r="K25" s="55"/>
      <c r="L25" s="54">
        <f t="shared" si="25"/>
      </c>
      <c r="M25" s="57"/>
      <c r="N25" s="56"/>
      <c r="O25" s="54">
        <f t="shared" si="26"/>
      </c>
      <c r="P25" s="55"/>
      <c r="Q25" s="55"/>
      <c r="R25" s="54">
        <f t="shared" si="27"/>
      </c>
      <c r="S25" s="37">
        <f t="shared" si="28"/>
        <v>0</v>
      </c>
      <c r="T25" s="38">
        <f t="shared" si="29"/>
        <v>0</v>
      </c>
      <c r="U25" s="54">
        <f t="shared" si="30"/>
      </c>
      <c r="V25" s="35">
        <f t="shared" si="31"/>
      </c>
      <c r="W25" s="84">
        <f t="shared" si="32"/>
        <v>0</v>
      </c>
      <c r="X25" s="85">
        <f t="shared" si="13"/>
      </c>
      <c r="Y25" s="42">
        <f t="shared" si="14"/>
        <v>0</v>
      </c>
      <c r="Z25" s="42">
        <f t="shared" si="15"/>
        <v>0</v>
      </c>
      <c r="AA25" s="42">
        <f t="shared" si="16"/>
        <v>0</v>
      </c>
      <c r="AB25" s="42">
        <f t="shared" si="17"/>
        <v>0</v>
      </c>
      <c r="AC25" s="42">
        <f t="shared" si="18"/>
        <v>0</v>
      </c>
      <c r="AD25" s="42">
        <f t="shared" si="19"/>
        <v>0</v>
      </c>
      <c r="AE25" s="42">
        <f t="shared" si="20"/>
        <v>0</v>
      </c>
      <c r="AF25" s="42">
        <f t="shared" si="21"/>
        <v>0</v>
      </c>
      <c r="AG25" s="42">
        <f t="shared" si="11"/>
        <v>0</v>
      </c>
      <c r="AH25" s="42">
        <f t="shared" si="12"/>
        <v>0</v>
      </c>
    </row>
    <row r="26" spans="1:34" ht="21" customHeight="1">
      <c r="A26" s="56"/>
      <c r="B26" s="35">
        <f t="shared" si="22"/>
      </c>
      <c r="C26" s="55"/>
      <c r="D26" s="36">
        <f t="shared" si="23"/>
      </c>
      <c r="E26" s="55"/>
      <c r="F26" s="55"/>
      <c r="G26" s="55"/>
      <c r="H26" s="55"/>
      <c r="I26" s="54">
        <f t="shared" si="24"/>
      </c>
      <c r="J26" s="55"/>
      <c r="K26" s="55"/>
      <c r="L26" s="54">
        <f t="shared" si="25"/>
      </c>
      <c r="M26" s="57"/>
      <c r="N26" s="56"/>
      <c r="O26" s="54">
        <f t="shared" si="26"/>
      </c>
      <c r="P26" s="55"/>
      <c r="Q26" s="55"/>
      <c r="R26" s="54">
        <f t="shared" si="27"/>
      </c>
      <c r="S26" s="37">
        <f t="shared" si="28"/>
        <v>0</v>
      </c>
      <c r="T26" s="38">
        <f t="shared" si="29"/>
        <v>0</v>
      </c>
      <c r="U26" s="54">
        <f t="shared" si="30"/>
      </c>
      <c r="V26" s="35">
        <f t="shared" si="31"/>
      </c>
      <c r="W26" s="84">
        <f t="shared" si="32"/>
        <v>0</v>
      </c>
      <c r="X26" s="85">
        <f t="shared" si="13"/>
      </c>
      <c r="Y26" s="42">
        <f t="shared" si="14"/>
        <v>0</v>
      </c>
      <c r="Z26" s="42">
        <f t="shared" si="15"/>
        <v>0</v>
      </c>
      <c r="AA26" s="42">
        <f t="shared" si="16"/>
        <v>0</v>
      </c>
      <c r="AB26" s="42">
        <f t="shared" si="17"/>
        <v>0</v>
      </c>
      <c r="AC26" s="42">
        <f t="shared" si="18"/>
        <v>0</v>
      </c>
      <c r="AD26" s="42">
        <f t="shared" si="19"/>
        <v>0</v>
      </c>
      <c r="AE26" s="42">
        <f t="shared" si="20"/>
        <v>0</v>
      </c>
      <c r="AF26" s="42">
        <f t="shared" si="21"/>
        <v>0</v>
      </c>
      <c r="AG26" s="42">
        <f t="shared" si="11"/>
        <v>0</v>
      </c>
      <c r="AH26" s="42">
        <f t="shared" si="12"/>
        <v>0</v>
      </c>
    </row>
    <row r="27" spans="1:34" ht="21" customHeight="1">
      <c r="A27" s="56"/>
      <c r="B27" s="35">
        <f t="shared" si="22"/>
      </c>
      <c r="C27" s="55"/>
      <c r="D27" s="36">
        <f t="shared" si="23"/>
      </c>
      <c r="E27" s="55"/>
      <c r="F27" s="55"/>
      <c r="G27" s="55"/>
      <c r="H27" s="55"/>
      <c r="I27" s="54">
        <f t="shared" si="24"/>
      </c>
      <c r="J27" s="55"/>
      <c r="K27" s="55"/>
      <c r="L27" s="54">
        <f t="shared" si="25"/>
      </c>
      <c r="M27" s="57"/>
      <c r="N27" s="56"/>
      <c r="O27" s="54">
        <f t="shared" si="26"/>
      </c>
      <c r="P27" s="55"/>
      <c r="Q27" s="55"/>
      <c r="R27" s="54">
        <f t="shared" si="27"/>
      </c>
      <c r="S27" s="37">
        <f t="shared" si="28"/>
        <v>0</v>
      </c>
      <c r="T27" s="38">
        <f t="shared" si="29"/>
        <v>0</v>
      </c>
      <c r="U27" s="54">
        <f t="shared" si="30"/>
      </c>
      <c r="V27" s="35">
        <f t="shared" si="31"/>
      </c>
      <c r="W27" s="84">
        <f t="shared" si="32"/>
        <v>0</v>
      </c>
      <c r="X27" s="85">
        <f t="shared" si="13"/>
      </c>
      <c r="Y27" s="42">
        <f t="shared" si="14"/>
        <v>0</v>
      </c>
      <c r="Z27" s="42">
        <f t="shared" si="15"/>
        <v>0</v>
      </c>
      <c r="AA27" s="42">
        <f t="shared" si="16"/>
        <v>0</v>
      </c>
      <c r="AB27" s="42">
        <f t="shared" si="17"/>
        <v>0</v>
      </c>
      <c r="AC27" s="42">
        <f t="shared" si="18"/>
        <v>0</v>
      </c>
      <c r="AD27" s="42">
        <f t="shared" si="19"/>
        <v>0</v>
      </c>
      <c r="AE27" s="42">
        <f t="shared" si="20"/>
        <v>0</v>
      </c>
      <c r="AF27" s="42">
        <f t="shared" si="21"/>
        <v>0</v>
      </c>
      <c r="AG27" s="42">
        <f t="shared" si="11"/>
        <v>0</v>
      </c>
      <c r="AH27" s="42">
        <f t="shared" si="12"/>
        <v>0</v>
      </c>
    </row>
    <row r="28" spans="1:34" ht="21" customHeight="1">
      <c r="A28" s="56"/>
      <c r="B28" s="35">
        <f t="shared" si="22"/>
      </c>
      <c r="C28" s="55"/>
      <c r="D28" s="36">
        <f t="shared" si="23"/>
      </c>
      <c r="E28" s="55"/>
      <c r="F28" s="55"/>
      <c r="G28" s="55"/>
      <c r="H28" s="55"/>
      <c r="I28" s="54">
        <f t="shared" si="24"/>
      </c>
      <c r="J28" s="55"/>
      <c r="K28" s="55"/>
      <c r="L28" s="54">
        <f t="shared" si="25"/>
      </c>
      <c r="M28" s="57"/>
      <c r="N28" s="56"/>
      <c r="O28" s="54">
        <f t="shared" si="26"/>
      </c>
      <c r="P28" s="55"/>
      <c r="Q28" s="55"/>
      <c r="R28" s="54">
        <f t="shared" si="27"/>
      </c>
      <c r="S28" s="37">
        <f t="shared" si="28"/>
        <v>0</v>
      </c>
      <c r="T28" s="38">
        <f t="shared" si="29"/>
        <v>0</v>
      </c>
      <c r="U28" s="54">
        <f t="shared" si="30"/>
      </c>
      <c r="V28" s="35">
        <f t="shared" si="31"/>
      </c>
      <c r="W28" s="84">
        <f t="shared" si="32"/>
        <v>0</v>
      </c>
      <c r="X28" s="85">
        <f t="shared" si="13"/>
      </c>
      <c r="Y28" s="42">
        <f t="shared" si="14"/>
        <v>0</v>
      </c>
      <c r="Z28" s="42">
        <f t="shared" si="15"/>
        <v>0</v>
      </c>
      <c r="AA28" s="42">
        <f t="shared" si="16"/>
        <v>0</v>
      </c>
      <c r="AB28" s="42">
        <f t="shared" si="17"/>
        <v>0</v>
      </c>
      <c r="AC28" s="42">
        <f t="shared" si="18"/>
        <v>0</v>
      </c>
      <c r="AD28" s="42">
        <f t="shared" si="19"/>
        <v>0</v>
      </c>
      <c r="AE28" s="42">
        <f t="shared" si="20"/>
        <v>0</v>
      </c>
      <c r="AF28" s="42">
        <f t="shared" si="21"/>
        <v>0</v>
      </c>
      <c r="AG28" s="42">
        <f t="shared" si="11"/>
        <v>0</v>
      </c>
      <c r="AH28" s="42">
        <f t="shared" si="12"/>
        <v>0</v>
      </c>
    </row>
    <row r="29" spans="1:34" ht="21" customHeight="1">
      <c r="A29" s="56"/>
      <c r="B29" s="35">
        <f t="shared" si="22"/>
      </c>
      <c r="C29" s="55"/>
      <c r="D29" s="36">
        <f t="shared" si="23"/>
      </c>
      <c r="E29" s="55"/>
      <c r="F29" s="55"/>
      <c r="G29" s="55"/>
      <c r="H29" s="55"/>
      <c r="I29" s="54">
        <f t="shared" si="24"/>
      </c>
      <c r="J29" s="55"/>
      <c r="K29" s="55"/>
      <c r="L29" s="54">
        <f t="shared" si="25"/>
      </c>
      <c r="M29" s="57"/>
      <c r="N29" s="56"/>
      <c r="O29" s="54">
        <f t="shared" si="26"/>
      </c>
      <c r="P29" s="55"/>
      <c r="Q29" s="55"/>
      <c r="R29" s="54">
        <f t="shared" si="27"/>
      </c>
      <c r="S29" s="37">
        <f t="shared" si="28"/>
        <v>0</v>
      </c>
      <c r="T29" s="38">
        <f t="shared" si="29"/>
        <v>0</v>
      </c>
      <c r="U29" s="54">
        <f t="shared" si="30"/>
      </c>
      <c r="V29" s="35">
        <f t="shared" si="31"/>
      </c>
      <c r="W29" s="84">
        <f t="shared" si="32"/>
        <v>0</v>
      </c>
      <c r="X29" s="85">
        <f t="shared" si="13"/>
      </c>
      <c r="Y29" s="42">
        <f t="shared" si="14"/>
        <v>0</v>
      </c>
      <c r="Z29" s="42">
        <f t="shared" si="15"/>
        <v>0</v>
      </c>
      <c r="AA29" s="42">
        <f t="shared" si="16"/>
        <v>0</v>
      </c>
      <c r="AB29" s="42">
        <f t="shared" si="17"/>
        <v>0</v>
      </c>
      <c r="AC29" s="42">
        <f t="shared" si="18"/>
        <v>0</v>
      </c>
      <c r="AD29" s="42">
        <f t="shared" si="19"/>
        <v>0</v>
      </c>
      <c r="AE29" s="42">
        <f t="shared" si="20"/>
        <v>0</v>
      </c>
      <c r="AF29" s="42">
        <f t="shared" si="21"/>
        <v>0</v>
      </c>
      <c r="AG29" s="42">
        <f t="shared" si="11"/>
        <v>0</v>
      </c>
      <c r="AH29" s="42">
        <f t="shared" si="12"/>
        <v>0</v>
      </c>
    </row>
    <row r="30" spans="1:34" ht="21" customHeight="1">
      <c r="A30" s="56"/>
      <c r="B30" s="35">
        <f t="shared" si="22"/>
      </c>
      <c r="C30" s="55"/>
      <c r="D30" s="36">
        <f t="shared" si="23"/>
      </c>
      <c r="E30" s="55"/>
      <c r="F30" s="55"/>
      <c r="G30" s="55"/>
      <c r="H30" s="55"/>
      <c r="I30" s="54">
        <f t="shared" si="24"/>
      </c>
      <c r="J30" s="55"/>
      <c r="K30" s="55"/>
      <c r="L30" s="54">
        <f t="shared" si="25"/>
      </c>
      <c r="M30" s="57"/>
      <c r="N30" s="56"/>
      <c r="O30" s="54">
        <f t="shared" si="26"/>
      </c>
      <c r="P30" s="55"/>
      <c r="Q30" s="55"/>
      <c r="R30" s="54">
        <f t="shared" si="27"/>
      </c>
      <c r="S30" s="37">
        <f t="shared" si="28"/>
        <v>0</v>
      </c>
      <c r="T30" s="38">
        <f t="shared" si="29"/>
        <v>0</v>
      </c>
      <c r="U30" s="54">
        <f t="shared" si="30"/>
      </c>
      <c r="V30" s="35">
        <f t="shared" si="31"/>
      </c>
      <c r="W30" s="84">
        <f t="shared" si="32"/>
        <v>0</v>
      </c>
      <c r="X30" s="85">
        <f t="shared" si="13"/>
      </c>
      <c r="Y30" s="42">
        <f t="shared" si="14"/>
        <v>0</v>
      </c>
      <c r="Z30" s="42">
        <f t="shared" si="15"/>
        <v>0</v>
      </c>
      <c r="AA30" s="42">
        <f t="shared" si="16"/>
        <v>0</v>
      </c>
      <c r="AB30" s="42">
        <f t="shared" si="17"/>
        <v>0</v>
      </c>
      <c r="AC30" s="42">
        <f t="shared" si="18"/>
        <v>0</v>
      </c>
      <c r="AD30" s="42">
        <f t="shared" si="19"/>
        <v>0</v>
      </c>
      <c r="AE30" s="42">
        <f t="shared" si="20"/>
        <v>0</v>
      </c>
      <c r="AF30" s="42">
        <f t="shared" si="21"/>
        <v>0</v>
      </c>
      <c r="AG30" s="42">
        <f t="shared" si="11"/>
        <v>0</v>
      </c>
      <c r="AH30" s="42">
        <f t="shared" si="12"/>
        <v>0</v>
      </c>
    </row>
    <row r="31" spans="1:34" ht="21" customHeight="1">
      <c r="A31" s="56"/>
      <c r="B31" s="35">
        <f t="shared" si="22"/>
      </c>
      <c r="C31" s="55"/>
      <c r="D31" s="36">
        <f t="shared" si="23"/>
      </c>
      <c r="E31" s="55"/>
      <c r="F31" s="55"/>
      <c r="G31" s="55"/>
      <c r="H31" s="55"/>
      <c r="I31" s="54">
        <f t="shared" si="24"/>
      </c>
      <c r="J31" s="55"/>
      <c r="K31" s="55"/>
      <c r="L31" s="54">
        <f t="shared" si="25"/>
      </c>
      <c r="M31" s="57"/>
      <c r="N31" s="56"/>
      <c r="O31" s="54">
        <f t="shared" si="26"/>
      </c>
      <c r="P31" s="55"/>
      <c r="Q31" s="55"/>
      <c r="R31" s="54">
        <f t="shared" si="27"/>
      </c>
      <c r="S31" s="37">
        <f t="shared" si="28"/>
        <v>0</v>
      </c>
      <c r="T31" s="38">
        <f t="shared" si="29"/>
        <v>0</v>
      </c>
      <c r="U31" s="54">
        <f t="shared" si="30"/>
      </c>
      <c r="V31" s="35">
        <f t="shared" si="31"/>
      </c>
      <c r="W31" s="84">
        <f t="shared" si="32"/>
        <v>0</v>
      </c>
      <c r="X31" s="85">
        <f t="shared" si="13"/>
      </c>
      <c r="Y31" s="42">
        <f t="shared" si="14"/>
        <v>0</v>
      </c>
      <c r="Z31" s="42">
        <f t="shared" si="15"/>
        <v>0</v>
      </c>
      <c r="AA31" s="42">
        <f t="shared" si="16"/>
        <v>0</v>
      </c>
      <c r="AB31" s="42">
        <f t="shared" si="17"/>
        <v>0</v>
      </c>
      <c r="AC31" s="42">
        <f t="shared" si="18"/>
        <v>0</v>
      </c>
      <c r="AD31" s="42">
        <f t="shared" si="19"/>
        <v>0</v>
      </c>
      <c r="AE31" s="42">
        <f t="shared" si="20"/>
        <v>0</v>
      </c>
      <c r="AF31" s="42">
        <f t="shared" si="21"/>
        <v>0</v>
      </c>
      <c r="AG31" s="42">
        <f t="shared" si="11"/>
        <v>0</v>
      </c>
      <c r="AH31" s="42">
        <f t="shared" si="12"/>
        <v>0</v>
      </c>
    </row>
    <row r="32" spans="1:34" ht="21" customHeight="1">
      <c r="A32" s="56"/>
      <c r="B32" s="35">
        <f t="shared" si="22"/>
      </c>
      <c r="C32" s="55"/>
      <c r="D32" s="36">
        <f t="shared" si="23"/>
      </c>
      <c r="E32" s="55"/>
      <c r="F32" s="55"/>
      <c r="G32" s="55"/>
      <c r="H32" s="55"/>
      <c r="I32" s="54">
        <f t="shared" si="24"/>
      </c>
      <c r="J32" s="55"/>
      <c r="K32" s="55"/>
      <c r="L32" s="54">
        <f t="shared" si="25"/>
      </c>
      <c r="M32" s="57"/>
      <c r="N32" s="56"/>
      <c r="O32" s="54">
        <f t="shared" si="26"/>
      </c>
      <c r="P32" s="55"/>
      <c r="Q32" s="55"/>
      <c r="R32" s="54">
        <f t="shared" si="27"/>
      </c>
      <c r="S32" s="37">
        <f t="shared" si="28"/>
        <v>0</v>
      </c>
      <c r="T32" s="38">
        <f t="shared" si="29"/>
        <v>0</v>
      </c>
      <c r="U32" s="54">
        <f t="shared" si="30"/>
      </c>
      <c r="V32" s="35">
        <f t="shared" si="31"/>
      </c>
      <c r="W32" s="84">
        <f t="shared" si="32"/>
        <v>0</v>
      </c>
      <c r="X32" s="85">
        <f t="shared" si="13"/>
      </c>
      <c r="Y32" s="42">
        <f t="shared" si="14"/>
        <v>0</v>
      </c>
      <c r="Z32" s="42">
        <f t="shared" si="15"/>
        <v>0</v>
      </c>
      <c r="AA32" s="42">
        <f t="shared" si="16"/>
        <v>0</v>
      </c>
      <c r="AB32" s="42">
        <f t="shared" si="17"/>
        <v>0</v>
      </c>
      <c r="AC32" s="42">
        <f t="shared" si="18"/>
        <v>0</v>
      </c>
      <c r="AD32" s="42">
        <f t="shared" si="19"/>
        <v>0</v>
      </c>
      <c r="AE32" s="42">
        <f t="shared" si="20"/>
        <v>0</v>
      </c>
      <c r="AF32" s="42">
        <f t="shared" si="21"/>
        <v>0</v>
      </c>
      <c r="AG32" s="42">
        <f t="shared" si="11"/>
        <v>0</v>
      </c>
      <c r="AH32" s="42">
        <f t="shared" si="12"/>
        <v>0</v>
      </c>
    </row>
    <row r="33" spans="1:18" ht="15">
      <c r="A33" t="s">
        <v>49</v>
      </c>
      <c r="H33" s="45"/>
      <c r="I33" s="3"/>
      <c r="K33" s="45"/>
      <c r="L33" s="3"/>
      <c r="N33" s="45"/>
      <c r="O33" s="3"/>
      <c r="Q33" s="45"/>
      <c r="R33" s="3"/>
    </row>
    <row r="34" spans="1:21" ht="15">
      <c r="A34" s="6" t="s">
        <v>10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2" ht="147.75" customHeight="1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</row>
    <row r="36" spans="1:21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</sheetData>
  <sheetProtection password="CF99" sheet="1" objects="1" scenarios="1" selectLockedCells="1" sort="0" autoFilter="0"/>
  <mergeCells count="23">
    <mergeCell ref="B3:C3"/>
    <mergeCell ref="B5:E5"/>
    <mergeCell ref="B4:D4"/>
    <mergeCell ref="R2:R3"/>
    <mergeCell ref="S2:S3"/>
    <mergeCell ref="T2:T3"/>
    <mergeCell ref="U2:U3"/>
    <mergeCell ref="P7:R7"/>
    <mergeCell ref="A1:F1"/>
    <mergeCell ref="A2:F2"/>
    <mergeCell ref="O4:Q4"/>
    <mergeCell ref="O5:Q5"/>
    <mergeCell ref="J7:L7"/>
    <mergeCell ref="A35:V35"/>
    <mergeCell ref="S7:U7"/>
    <mergeCell ref="G7:I7"/>
    <mergeCell ref="AG7:AH7"/>
    <mergeCell ref="AC7:AF7"/>
    <mergeCell ref="Y7:AB7"/>
    <mergeCell ref="X7:X8"/>
    <mergeCell ref="W7:W8"/>
    <mergeCell ref="M7:O7"/>
    <mergeCell ref="E7:F7"/>
  </mergeCells>
  <dataValidations count="1">
    <dataValidation type="list" showInputMessage="1" showErrorMessage="1" sqref="C9:C32">
      <formula1>"T/R,Open"</formula1>
    </dataValidation>
  </dataValidations>
  <printOptions/>
  <pageMargins left="0.75" right="0.75" top="1" bottom="1" header="0.5" footer="0.5"/>
  <pageSetup orientation="portrait"/>
  <ignoredErrors>
    <ignoredError sqref="B16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"/>
  <sheetViews>
    <sheetView tabSelected="1" workbookViewId="0" topLeftCell="A1">
      <selection activeCell="A26" sqref="A26:B27"/>
    </sheetView>
  </sheetViews>
  <sheetFormatPr defaultColWidth="11.00390625" defaultRowHeight="15.75"/>
  <cols>
    <col min="1" max="1" width="8.50390625" style="0" customWidth="1"/>
    <col min="2" max="2" width="10.875" style="0" customWidth="1"/>
    <col min="4" max="5" width="7.625" style="0" customWidth="1"/>
    <col min="6" max="6" width="2.875" style="1" customWidth="1"/>
    <col min="7" max="8" width="7.625" style="0" customWidth="1"/>
    <col min="9" max="9" width="2.875" style="1" customWidth="1"/>
    <col min="10" max="11" width="7.625" style="0" customWidth="1"/>
    <col min="12" max="12" width="2.875" style="1" customWidth="1"/>
    <col min="13" max="14" width="7.625" style="0" customWidth="1"/>
    <col min="15" max="15" width="2.875" style="1" customWidth="1"/>
    <col min="16" max="17" width="7.625" style="0" customWidth="1"/>
    <col min="18" max="18" width="4.00390625" style="1" customWidth="1"/>
    <col min="19" max="20" width="7.625" style="0" customWidth="1"/>
    <col min="21" max="21" width="8.50390625" style="1" customWidth="1"/>
    <col min="22" max="22" width="4.125" style="0" customWidth="1"/>
    <col min="23" max="23" width="2.625" style="0" customWidth="1"/>
    <col min="24" max="24" width="2.625" style="0" hidden="1" customWidth="1"/>
    <col min="25" max="25" width="12.50390625" style="0" hidden="1" customWidth="1"/>
    <col min="26" max="26" width="14.00390625" style="0" hidden="1" customWidth="1"/>
    <col min="27" max="27" width="10.875" style="0" hidden="1" customWidth="1"/>
    <col min="28" max="28" width="12.50390625" style="0" hidden="1" customWidth="1"/>
    <col min="29" max="30" width="10.875" style="0" hidden="1" customWidth="1"/>
    <col min="31" max="31" width="12.50390625" style="0" hidden="1" customWidth="1"/>
    <col min="32" max="32" width="10.875" style="0" hidden="1" customWidth="1"/>
  </cols>
  <sheetData>
    <row r="1" spans="1:21" ht="9.75" customHeight="1">
      <c r="A1" s="136" t="s">
        <v>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9.7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9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ht="9.7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</row>
    <row r="5" spans="1:21" ht="9.7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</row>
    <row r="6" spans="1:21" ht="9.7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</row>
    <row r="7" spans="1:21" ht="9.7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</row>
    <row r="8" spans="1:21" ht="9.7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</row>
    <row r="9" spans="1:21" ht="9.75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21" ht="9.7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ht="9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 ht="9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 ht="30">
      <c r="A13" s="62" t="s">
        <v>5</v>
      </c>
      <c r="B13" s="27">
        <v>42182</v>
      </c>
      <c r="C13" s="62" t="s">
        <v>1</v>
      </c>
      <c r="D13" s="28">
        <v>600</v>
      </c>
      <c r="E13" s="63" t="s">
        <v>26</v>
      </c>
      <c r="F13" s="63"/>
      <c r="G13" s="143" t="s">
        <v>9</v>
      </c>
      <c r="H13" s="143"/>
      <c r="I13" s="143"/>
      <c r="J13" s="143"/>
      <c r="K13" s="143"/>
      <c r="L13" s="143"/>
      <c r="M13" s="143"/>
      <c r="N13" s="64"/>
      <c r="O13" s="65"/>
      <c r="P13" s="66"/>
      <c r="Q13" s="66"/>
      <c r="R13" s="67"/>
      <c r="S13" s="68" t="s">
        <v>29</v>
      </c>
      <c r="T13" s="68" t="s">
        <v>28</v>
      </c>
      <c r="U13" s="68" t="s">
        <v>30</v>
      </c>
    </row>
    <row r="14" spans="1:21" ht="24.75">
      <c r="A14" s="62" t="s">
        <v>7</v>
      </c>
      <c r="B14" s="142" t="s">
        <v>11</v>
      </c>
      <c r="C14" s="142"/>
      <c r="D14" s="142"/>
      <c r="E14" s="62" t="s">
        <v>6</v>
      </c>
      <c r="F14" s="142" t="s">
        <v>12</v>
      </c>
      <c r="G14" s="142"/>
      <c r="H14" s="142"/>
      <c r="I14" s="142"/>
      <c r="J14" s="142"/>
      <c r="K14" s="142"/>
      <c r="L14" s="69"/>
      <c r="M14" s="69"/>
      <c r="N14" s="69"/>
      <c r="O14" s="70"/>
      <c r="P14" s="66"/>
      <c r="Q14" s="66"/>
      <c r="R14" s="67"/>
      <c r="S14" s="71">
        <f>COUNTA(A18:B49)</f>
        <v>5</v>
      </c>
      <c r="T14" s="72">
        <f>MIN(P18:P49)</f>
        <v>3.46875</v>
      </c>
      <c r="U14" s="73">
        <f>MAX(Q18:Q49)</f>
        <v>188.05</v>
      </c>
    </row>
    <row r="15" spans="1:21" ht="15">
      <c r="A15" s="66"/>
      <c r="B15" s="66"/>
      <c r="C15" s="66"/>
      <c r="D15" s="66"/>
      <c r="E15" s="66"/>
      <c r="F15" s="67"/>
      <c r="G15" s="66"/>
      <c r="H15" s="74"/>
      <c r="I15" s="67"/>
      <c r="J15" s="73"/>
      <c r="K15" s="67"/>
      <c r="L15" s="67"/>
      <c r="M15" s="66"/>
      <c r="N15" s="66"/>
      <c r="O15" s="67"/>
      <c r="P15" s="66"/>
      <c r="Q15" s="66"/>
      <c r="R15" s="67"/>
      <c r="S15" s="66"/>
      <c r="T15" s="66"/>
      <c r="U15" s="67"/>
    </row>
    <row r="16" spans="1:21" ht="15">
      <c r="A16" s="144" t="s">
        <v>0</v>
      </c>
      <c r="B16" s="144"/>
      <c r="C16" s="148" t="s">
        <v>91</v>
      </c>
      <c r="D16" s="120" t="s">
        <v>17</v>
      </c>
      <c r="E16" s="120"/>
      <c r="F16" s="120"/>
      <c r="G16" s="120" t="s">
        <v>18</v>
      </c>
      <c r="H16" s="120"/>
      <c r="I16" s="120"/>
      <c r="J16" s="120" t="s">
        <v>19</v>
      </c>
      <c r="K16" s="120"/>
      <c r="L16" s="120"/>
      <c r="M16" s="120" t="s">
        <v>20</v>
      </c>
      <c r="N16" s="120"/>
      <c r="O16" s="120"/>
      <c r="P16" s="120" t="s">
        <v>14</v>
      </c>
      <c r="Q16" s="120"/>
      <c r="R16" s="120"/>
      <c r="S16" s="121" t="s">
        <v>13</v>
      </c>
      <c r="T16" s="122"/>
      <c r="U16" s="123"/>
    </row>
    <row r="17" spans="1:31" ht="27" customHeight="1" thickBot="1">
      <c r="A17" s="145"/>
      <c r="B17" s="145"/>
      <c r="C17" s="149"/>
      <c r="D17" s="75" t="s">
        <v>16</v>
      </c>
      <c r="E17" s="76" t="s">
        <v>8</v>
      </c>
      <c r="F17" s="77" t="s">
        <v>22</v>
      </c>
      <c r="G17" s="75" t="s">
        <v>16</v>
      </c>
      <c r="H17" s="76" t="s">
        <v>8</v>
      </c>
      <c r="I17" s="77" t="s">
        <v>22</v>
      </c>
      <c r="J17" s="75" t="s">
        <v>16</v>
      </c>
      <c r="K17" s="76" t="s">
        <v>8</v>
      </c>
      <c r="L17" s="77" t="s">
        <v>22</v>
      </c>
      <c r="M17" s="75" t="s">
        <v>16</v>
      </c>
      <c r="N17" s="76" t="s">
        <v>8</v>
      </c>
      <c r="O17" s="77" t="s">
        <v>22</v>
      </c>
      <c r="P17" s="75" t="s">
        <v>16</v>
      </c>
      <c r="Q17" s="76" t="s">
        <v>8</v>
      </c>
      <c r="R17" s="78" t="s">
        <v>27</v>
      </c>
      <c r="S17" s="79" t="s">
        <v>24</v>
      </c>
      <c r="T17" s="79" t="s">
        <v>8</v>
      </c>
      <c r="U17" s="79" t="s">
        <v>15</v>
      </c>
      <c r="Y17" t="s">
        <v>94</v>
      </c>
      <c r="Z17" t="s">
        <v>92</v>
      </c>
      <c r="AA17" t="s">
        <v>93</v>
      </c>
      <c r="AB17" t="s">
        <v>94</v>
      </c>
      <c r="AC17" t="s">
        <v>95</v>
      </c>
      <c r="AD17" t="s">
        <v>96</v>
      </c>
      <c r="AE17" t="s">
        <v>94</v>
      </c>
    </row>
    <row r="18" spans="1:31" ht="15">
      <c r="A18" s="128" t="s">
        <v>100</v>
      </c>
      <c r="B18" s="140"/>
      <c r="C18" s="23">
        <v>1</v>
      </c>
      <c r="D18" s="14">
        <v>3.125</v>
      </c>
      <c r="E18" s="10">
        <v>47</v>
      </c>
      <c r="F18" s="11"/>
      <c r="G18" s="14">
        <v>3.875</v>
      </c>
      <c r="H18" s="10">
        <v>47</v>
      </c>
      <c r="I18" s="11">
        <v>3</v>
      </c>
      <c r="J18" s="14">
        <v>3.625</v>
      </c>
      <c r="K18" s="10">
        <v>48</v>
      </c>
      <c r="L18" s="11">
        <v>1</v>
      </c>
      <c r="M18" s="14">
        <v>3.25</v>
      </c>
      <c r="N18" s="10">
        <v>46</v>
      </c>
      <c r="O18" s="11">
        <v>1</v>
      </c>
      <c r="P18" s="86">
        <f>IF(SUM(D18,G18,J18,M18)&gt;0.1,AVERAGE(M18,J18,G18,D18),"")</f>
        <v>3.46875</v>
      </c>
      <c r="Q18" s="87">
        <f aca="true" t="shared" si="0" ref="Q18:Q23">IF(SUM(N18,K18,H18,E18)&gt;0,SUM(N18,K18,H18,E18)+(SUM(F18,I18,L18,O18)/100),"")</f>
        <v>188.05</v>
      </c>
      <c r="R18" s="87">
        <f>IF(N18&gt;0,_xlfn.RANK.EQ(Q18,AmMatch,),"")</f>
        <v>1</v>
      </c>
      <c r="S18" s="124">
        <f>IF(SUM(P18:P19)&gt;0,MIN(G18,G19,J18,J19,M18,M19,P18,P19),"")</f>
        <v>3.25</v>
      </c>
      <c r="T18" s="146">
        <f aca="true" t="shared" si="1" ref="T18:T48">IF(SUM(Q18:Q19)&gt;0,SUM(Q18:Q19),"")</f>
        <v>188.05</v>
      </c>
      <c r="U18" s="126">
        <f>IF(A18&gt;"",_xlfn.RANK.EQ(T18,T$18:T$49,),"")</f>
        <v>1</v>
      </c>
      <c r="Y18" t="str">
        <f>$A18</f>
        <v>Henry Neale</v>
      </c>
      <c r="Z18" s="9">
        <f>IF(SUM(D18,G18,J18,M18,P18)&gt;0.1,MIN(D18,G18,J18,M18,P18),"")</f>
        <v>3.125</v>
      </c>
      <c r="AA18">
        <f>MAX(E18,H18,K18,N18,Q18)</f>
        <v>188.05</v>
      </c>
      <c r="AB18" t="str">
        <f>$A18</f>
        <v>Henry Neale</v>
      </c>
      <c r="AE18" t="str">
        <f>$A18</f>
        <v>Henry Neale</v>
      </c>
    </row>
    <row r="19" spans="1:31" ht="15.75" thickBot="1">
      <c r="A19" s="130"/>
      <c r="B19" s="141"/>
      <c r="C19" s="24">
        <v>2</v>
      </c>
      <c r="D19" s="15"/>
      <c r="E19" s="12"/>
      <c r="F19" s="13"/>
      <c r="G19" s="15"/>
      <c r="H19" s="12"/>
      <c r="I19" s="13"/>
      <c r="J19" s="15"/>
      <c r="K19" s="12"/>
      <c r="L19" s="13"/>
      <c r="M19" s="15"/>
      <c r="N19" s="12"/>
      <c r="O19" s="13"/>
      <c r="P19" s="88">
        <f aca="true" t="shared" si="2" ref="P19:P49">IF(SUM(D19,G19,J19,M19)&gt;0.1,AVERAGE(M19,J19,G19,D19),"")</f>
      </c>
      <c r="Q19" s="89">
        <f t="shared" si="0"/>
      </c>
      <c r="R19" s="89">
        <f>IF(N19&gt;0,_xlfn.RANK.EQ(Q19,AmMatch,),"")</f>
      </c>
      <c r="S19" s="125"/>
      <c r="T19" s="147"/>
      <c r="U19" s="127"/>
      <c r="Y19" t="str">
        <f>$A18</f>
        <v>Henry Neale</v>
      </c>
      <c r="AB19" t="str">
        <f>$A18</f>
        <v>Henry Neale</v>
      </c>
      <c r="AC19" s="9">
        <f>MIN(D19,G19,J19,M19,P19)</f>
        <v>0</v>
      </c>
      <c r="AD19" s="9">
        <f>MAX(E19,H19,K19,N19,Q19)</f>
        <v>0</v>
      </c>
      <c r="AE19" t="str">
        <f>$A18</f>
        <v>Henry Neale</v>
      </c>
    </row>
    <row r="20" spans="1:31" ht="15">
      <c r="A20" s="132" t="s">
        <v>103</v>
      </c>
      <c r="B20" s="133"/>
      <c r="C20" s="25">
        <v>1</v>
      </c>
      <c r="D20" s="16">
        <v>3.25</v>
      </c>
      <c r="E20" s="17">
        <v>45</v>
      </c>
      <c r="F20" s="18"/>
      <c r="G20" s="16">
        <v>7.325</v>
      </c>
      <c r="H20" s="17">
        <v>45</v>
      </c>
      <c r="I20" s="18"/>
      <c r="J20" s="16">
        <v>3.25</v>
      </c>
      <c r="K20" s="17">
        <v>48</v>
      </c>
      <c r="L20" s="18"/>
      <c r="M20" s="16">
        <v>1.5</v>
      </c>
      <c r="N20" s="17">
        <v>50</v>
      </c>
      <c r="O20" s="18">
        <v>2</v>
      </c>
      <c r="P20" s="90">
        <f t="shared" si="2"/>
        <v>3.83125</v>
      </c>
      <c r="Q20" s="91">
        <f t="shared" si="0"/>
        <v>188.02</v>
      </c>
      <c r="R20" s="91">
        <f>IF(N20&gt;0,_xlfn.RANK.EQ(Q20,AmMatch,),"")</f>
        <v>2</v>
      </c>
      <c r="S20" s="124">
        <f>IF(SUM(P20:P21)&gt;0,MIN(G20,G21,J20,J21,M20,M21,P20,P21),"")</f>
        <v>1.5</v>
      </c>
      <c r="T20" s="146">
        <f t="shared" si="1"/>
        <v>188.02</v>
      </c>
      <c r="U20" s="126">
        <f>IF(A20&gt;"",_xlfn.RANK.EQ(T20,T$18:T$49,),"")</f>
        <v>2</v>
      </c>
      <c r="Y20" t="str">
        <f>$A20</f>
        <v>Heath Parker</v>
      </c>
      <c r="Z20" s="9">
        <f>IF(SUM(D20,G20,J20,M20,P20)&gt;0.1,MIN(D20,G20,J20,M20,P20),"")</f>
        <v>1.5</v>
      </c>
      <c r="AA20">
        <f>MAX(E20,H20,K20,N20,Q20)</f>
        <v>188.02</v>
      </c>
      <c r="AB20" t="str">
        <f>$A20</f>
        <v>Heath Parker</v>
      </c>
      <c r="AE20" t="str">
        <f>$A20</f>
        <v>Heath Parker</v>
      </c>
    </row>
    <row r="21" spans="1:31" ht="15.75" thickBot="1">
      <c r="A21" s="134"/>
      <c r="B21" s="135"/>
      <c r="C21" s="26">
        <v>2</v>
      </c>
      <c r="D21" s="19"/>
      <c r="E21" s="20"/>
      <c r="F21" s="21"/>
      <c r="G21" s="19"/>
      <c r="H21" s="20"/>
      <c r="I21" s="21"/>
      <c r="J21" s="19"/>
      <c r="K21" s="20"/>
      <c r="L21" s="21"/>
      <c r="M21" s="19"/>
      <c r="N21" s="20"/>
      <c r="O21" s="21"/>
      <c r="P21" s="92">
        <f t="shared" si="2"/>
      </c>
      <c r="Q21" s="93">
        <f t="shared" si="0"/>
      </c>
      <c r="R21" s="93">
        <f>IF(N21&gt;0,_xlfn.RANK.EQ(Q21,PmMatch,),"")</f>
      </c>
      <c r="S21" s="125"/>
      <c r="T21" s="147"/>
      <c r="U21" s="127"/>
      <c r="Y21" t="str">
        <f>$A20</f>
        <v>Heath Parker</v>
      </c>
      <c r="AB21" t="str">
        <f>$A20</f>
        <v>Heath Parker</v>
      </c>
      <c r="AC21" s="9">
        <f>MIN(D21,G21,J21,M21,P21)</f>
        <v>0</v>
      </c>
      <c r="AD21" s="9">
        <f>MAX(E21,H21,K21,N21,Q21)</f>
        <v>0</v>
      </c>
      <c r="AE21" t="str">
        <f>$A20</f>
        <v>Heath Parker</v>
      </c>
    </row>
    <row r="22" spans="1:31" ht="15">
      <c r="A22" s="128" t="s">
        <v>23</v>
      </c>
      <c r="B22" s="129"/>
      <c r="C22" s="23">
        <v>1</v>
      </c>
      <c r="D22" s="14">
        <v>10</v>
      </c>
      <c r="E22" s="10">
        <v>40</v>
      </c>
      <c r="F22" s="11"/>
      <c r="G22" s="14">
        <v>10</v>
      </c>
      <c r="H22" s="10">
        <v>38</v>
      </c>
      <c r="I22" s="11"/>
      <c r="J22" s="14">
        <v>10</v>
      </c>
      <c r="K22" s="10">
        <v>37</v>
      </c>
      <c r="L22" s="11"/>
      <c r="M22" s="14">
        <v>10</v>
      </c>
      <c r="N22" s="10">
        <v>36</v>
      </c>
      <c r="O22" s="11"/>
      <c r="P22" s="86">
        <f t="shared" si="2"/>
        <v>10</v>
      </c>
      <c r="Q22" s="87">
        <f t="shared" si="0"/>
        <v>151</v>
      </c>
      <c r="R22" s="87">
        <f>IF(N22&gt;0,_xlfn.RANK.EQ(Q22,AmMatch,),"")</f>
        <v>4</v>
      </c>
      <c r="S22" s="138">
        <f>IF(SUM(P22:P23)&gt;0,MIN(G22,G23,J22,J23,M22,M23,P22,P23),"")</f>
        <v>10</v>
      </c>
      <c r="T22" s="146">
        <f t="shared" si="1"/>
        <v>151</v>
      </c>
      <c r="U22" s="126">
        <f>IF(A22&gt;"",_xlfn.RANK.EQ(T22,T$18:T$49,),"")</f>
        <v>4</v>
      </c>
      <c r="Y22" t="str">
        <f>$A22</f>
        <v>George Neale</v>
      </c>
      <c r="Z22" s="9">
        <f>IF(SUM(D22,G22,J22,M22,P22)&gt;0.1,MIN(D22,G22,J22,M22,P22),"")</f>
        <v>10</v>
      </c>
      <c r="AA22">
        <f>MAX(E22,H22,K22,N22,Q22)</f>
        <v>151</v>
      </c>
      <c r="AB22" t="str">
        <f>$A22</f>
        <v>George Neale</v>
      </c>
      <c r="AE22" t="str">
        <f>$A22</f>
        <v>George Neale</v>
      </c>
    </row>
    <row r="23" spans="1:31" ht="15.75" thickBot="1">
      <c r="A23" s="130"/>
      <c r="B23" s="131"/>
      <c r="C23" s="24">
        <v>2</v>
      </c>
      <c r="D23" s="15"/>
      <c r="E23" s="12"/>
      <c r="F23" s="13"/>
      <c r="G23" s="15"/>
      <c r="H23" s="12"/>
      <c r="I23" s="13"/>
      <c r="J23" s="15"/>
      <c r="K23" s="12"/>
      <c r="L23" s="13"/>
      <c r="M23" s="15"/>
      <c r="N23" s="12"/>
      <c r="O23" s="13"/>
      <c r="P23" s="88">
        <f t="shared" si="2"/>
      </c>
      <c r="Q23" s="89">
        <f t="shared" si="0"/>
      </c>
      <c r="R23" s="89">
        <f>IF(N23&gt;0,_xlfn.RANK.EQ(Q23,PmMatch,),"")</f>
      </c>
      <c r="S23" s="139"/>
      <c r="T23" s="147"/>
      <c r="U23" s="127"/>
      <c r="Y23" t="str">
        <f>$A22</f>
        <v>George Neale</v>
      </c>
      <c r="AB23" t="str">
        <f>$A22</f>
        <v>George Neale</v>
      </c>
      <c r="AC23" s="9">
        <f>MIN(D23,G23,J23,M23,P23)</f>
        <v>0</v>
      </c>
      <c r="AD23" s="9">
        <f>MAX(E23,H23,K23,N23,Q23)</f>
        <v>0</v>
      </c>
      <c r="AE23" t="str">
        <f>$A22</f>
        <v>George Neale</v>
      </c>
    </row>
    <row r="24" spans="1:31" ht="15">
      <c r="A24" s="132" t="s">
        <v>101</v>
      </c>
      <c r="B24" s="133"/>
      <c r="C24" s="25">
        <v>1</v>
      </c>
      <c r="D24" s="16">
        <v>5.25</v>
      </c>
      <c r="E24" s="17">
        <v>43</v>
      </c>
      <c r="F24" s="18"/>
      <c r="G24" s="16">
        <v>5.5</v>
      </c>
      <c r="H24" s="17">
        <v>43</v>
      </c>
      <c r="I24" s="18"/>
      <c r="J24" s="16">
        <v>4.5</v>
      </c>
      <c r="K24" s="17">
        <v>41</v>
      </c>
      <c r="L24" s="18"/>
      <c r="M24" s="16">
        <v>4.75</v>
      </c>
      <c r="N24" s="17">
        <v>37</v>
      </c>
      <c r="O24" s="18"/>
      <c r="P24" s="90">
        <f t="shared" si="2"/>
        <v>5</v>
      </c>
      <c r="Q24" s="91">
        <f aca="true" t="shared" si="3" ref="Q24:Q49">IF(SUM(N24,K24,H24,E24)&gt;0,SUM(N24,K24,H24,E24)+(SUM(F24,I24,L24,O24)/100),"")</f>
        <v>164</v>
      </c>
      <c r="R24" s="91">
        <f>IF(N24&gt;0,_xlfn.RANK.EQ(Q24,AmMatch,),"")</f>
        <v>3</v>
      </c>
      <c r="S24" s="124">
        <f>IF(SUM(P24:P25)&gt;0,MIN(G24,G25,J24,J25,M24,M25,P24,P25),"")</f>
        <v>4.5</v>
      </c>
      <c r="T24" s="146">
        <f t="shared" si="1"/>
        <v>164</v>
      </c>
      <c r="U24" s="126">
        <f>IF(A24&gt;"",_xlfn.RANK.EQ(T24,T$18:T$49,),"")</f>
        <v>3</v>
      </c>
      <c r="Y24" t="str">
        <f>$A24</f>
        <v>Baxter Cannady</v>
      </c>
      <c r="Z24" s="9">
        <f>IF(SUM(D24,G24,J24,M24,P24)&gt;0.1,MIN(D24,G24,J24,M24,P24),"")</f>
        <v>4.5</v>
      </c>
      <c r="AA24">
        <f>MAX(E24,H24,K24,N24,Q24)</f>
        <v>164</v>
      </c>
      <c r="AB24" t="str">
        <f>$A24</f>
        <v>Baxter Cannady</v>
      </c>
      <c r="AE24" t="str">
        <f>$A24</f>
        <v>Baxter Cannady</v>
      </c>
    </row>
    <row r="25" spans="1:31" ht="15.75" thickBot="1">
      <c r="A25" s="134"/>
      <c r="B25" s="135"/>
      <c r="C25" s="26">
        <v>2</v>
      </c>
      <c r="D25" s="19"/>
      <c r="E25" s="20"/>
      <c r="F25" s="21"/>
      <c r="G25" s="19"/>
      <c r="H25" s="20"/>
      <c r="I25" s="21"/>
      <c r="J25" s="19"/>
      <c r="K25" s="20"/>
      <c r="L25" s="21"/>
      <c r="M25" s="19"/>
      <c r="N25" s="20"/>
      <c r="O25" s="21"/>
      <c r="P25" s="92">
        <f t="shared" si="2"/>
      </c>
      <c r="Q25" s="93">
        <f t="shared" si="3"/>
      </c>
      <c r="R25" s="93">
        <f>IF(N25&gt;0,_xlfn.RANK.EQ(Q25,PmMatch,),"")</f>
      </c>
      <c r="S25" s="125"/>
      <c r="T25" s="147"/>
      <c r="U25" s="127"/>
      <c r="Y25" t="str">
        <f>$A24</f>
        <v>Baxter Cannady</v>
      </c>
      <c r="AB25" t="str">
        <f>$A24</f>
        <v>Baxter Cannady</v>
      </c>
      <c r="AC25" s="9">
        <f>MIN(D25,G25,J25,M25,P25)</f>
        <v>0</v>
      </c>
      <c r="AD25" s="9">
        <f>MAX(E25,H25,K25,N25,Q25)</f>
        <v>0</v>
      </c>
      <c r="AE25" t="str">
        <f>$A24</f>
        <v>Baxter Cannady</v>
      </c>
    </row>
    <row r="26" spans="1:31" ht="15">
      <c r="A26" s="128" t="s">
        <v>104</v>
      </c>
      <c r="B26" s="129"/>
      <c r="C26" s="23">
        <v>1</v>
      </c>
      <c r="D26" s="14">
        <v>6.687</v>
      </c>
      <c r="E26" s="10">
        <v>40</v>
      </c>
      <c r="F26" s="11"/>
      <c r="G26" s="14">
        <v>6.875</v>
      </c>
      <c r="H26" s="10">
        <v>37</v>
      </c>
      <c r="I26" s="11"/>
      <c r="J26" s="14">
        <v>4.5</v>
      </c>
      <c r="K26" s="10">
        <v>27</v>
      </c>
      <c r="L26" s="11"/>
      <c r="M26" s="14">
        <v>4.625</v>
      </c>
      <c r="N26" s="10">
        <v>36</v>
      </c>
      <c r="O26" s="11"/>
      <c r="P26" s="86">
        <f t="shared" si="2"/>
        <v>5.67175</v>
      </c>
      <c r="Q26" s="87">
        <f t="shared" si="3"/>
        <v>140</v>
      </c>
      <c r="R26" s="87">
        <f>IF(N26&gt;0,_xlfn.RANK.EQ(Q26,AmMatch,),"")</f>
        <v>5</v>
      </c>
      <c r="S26" s="124">
        <f>IF(SUM(P26:P27)&gt;0,MIN(G26,G27,J26,J27,M26,M27,P26,P27),"")</f>
        <v>4.5</v>
      </c>
      <c r="T26" s="146">
        <f t="shared" si="1"/>
        <v>140</v>
      </c>
      <c r="U26" s="126">
        <f>IF(A26&gt;"",_xlfn.RANK.EQ(T26,T$18:T$49,),"")</f>
        <v>5</v>
      </c>
      <c r="Y26" t="str">
        <f>$A26</f>
        <v>Bobby McCown</v>
      </c>
      <c r="Z26" s="9">
        <f>IF(SUM(D26,G26,J26,M26,P26)&gt;0.1,MIN(D26,G26,J26,M26,P26),"")</f>
        <v>4.5</v>
      </c>
      <c r="AA26">
        <f>MAX(E26,H26,K26,N26,Q26)</f>
        <v>140</v>
      </c>
      <c r="AB26" t="str">
        <f>$A26</f>
        <v>Bobby McCown</v>
      </c>
      <c r="AE26" t="str">
        <f>$A26</f>
        <v>Bobby McCown</v>
      </c>
    </row>
    <row r="27" spans="1:31" ht="15.75" thickBot="1">
      <c r="A27" s="130"/>
      <c r="B27" s="131"/>
      <c r="C27" s="24">
        <v>2</v>
      </c>
      <c r="D27" s="15"/>
      <c r="E27" s="12"/>
      <c r="F27" s="13"/>
      <c r="G27" s="15"/>
      <c r="H27" s="12"/>
      <c r="I27" s="13"/>
      <c r="J27" s="15"/>
      <c r="K27" s="12"/>
      <c r="L27" s="13"/>
      <c r="M27" s="15"/>
      <c r="N27" s="12"/>
      <c r="O27" s="13"/>
      <c r="P27" s="88">
        <f t="shared" si="2"/>
      </c>
      <c r="Q27" s="89">
        <f t="shared" si="3"/>
      </c>
      <c r="R27" s="89">
        <f>IF(N27&gt;0,_xlfn.RANK.EQ(Q27,PmMatch,),"")</f>
      </c>
      <c r="S27" s="125"/>
      <c r="T27" s="147"/>
      <c r="U27" s="127"/>
      <c r="Y27" t="str">
        <f>$A26</f>
        <v>Bobby McCown</v>
      </c>
      <c r="AB27" t="str">
        <f>$A26</f>
        <v>Bobby McCown</v>
      </c>
      <c r="AC27" s="9">
        <f>MIN(D27,G27,J27,M27,P27)</f>
        <v>0</v>
      </c>
      <c r="AD27" s="9">
        <f>MAX(E27,H27,K27,N27,Q27)</f>
        <v>0</v>
      </c>
      <c r="AE27" t="str">
        <f>$A26</f>
        <v>Bobby McCown</v>
      </c>
    </row>
    <row r="28" spans="1:31" ht="15">
      <c r="A28" s="132"/>
      <c r="B28" s="133"/>
      <c r="C28" s="25">
        <v>1</v>
      </c>
      <c r="D28" s="16"/>
      <c r="E28" s="17"/>
      <c r="F28" s="18"/>
      <c r="G28" s="16"/>
      <c r="H28" s="17"/>
      <c r="I28" s="18"/>
      <c r="J28" s="16"/>
      <c r="K28" s="17"/>
      <c r="L28" s="18"/>
      <c r="M28" s="16"/>
      <c r="N28" s="17"/>
      <c r="O28" s="18"/>
      <c r="P28" s="90">
        <f t="shared" si="2"/>
      </c>
      <c r="Q28" s="91">
        <f t="shared" si="3"/>
      </c>
      <c r="R28" s="91">
        <f>IF(N28&gt;0,_xlfn.RANK.EQ(Q28,AmMatch,),"")</f>
      </c>
      <c r="S28" s="124">
        <f>IF(SUM(P28:P29)&gt;0,MIN(G28,G29,J28,J29,M28,M29,P28,P29),"")</f>
      </c>
      <c r="T28" s="146">
        <f t="shared" si="1"/>
      </c>
      <c r="U28" s="126">
        <f>IF(A28&gt;"",_xlfn.RANK.EQ(T28,T$18:T$49,),"")</f>
      </c>
      <c r="Y28">
        <f>$A28</f>
        <v>0</v>
      </c>
      <c r="Z28" s="9">
        <f>IF(SUM(D28,G28,J28,M28,P28)&gt;0.1,MIN(D28,G28,J28,M28,P28),"")</f>
      </c>
      <c r="AA28">
        <f>MAX(E28,H28,K28,N28,Q28)</f>
        <v>0</v>
      </c>
      <c r="AB28">
        <f>$A28</f>
        <v>0</v>
      </c>
      <c r="AE28">
        <f>$A28</f>
        <v>0</v>
      </c>
    </row>
    <row r="29" spans="1:31" ht="15.75" thickBot="1">
      <c r="A29" s="134"/>
      <c r="B29" s="135"/>
      <c r="C29" s="26">
        <v>2</v>
      </c>
      <c r="D29" s="19"/>
      <c r="E29" s="20"/>
      <c r="F29" s="21"/>
      <c r="G29" s="19"/>
      <c r="H29" s="20"/>
      <c r="I29" s="21"/>
      <c r="J29" s="19"/>
      <c r="K29" s="20"/>
      <c r="L29" s="21"/>
      <c r="M29" s="19"/>
      <c r="N29" s="20"/>
      <c r="O29" s="21"/>
      <c r="P29" s="92">
        <f t="shared" si="2"/>
      </c>
      <c r="Q29" s="93">
        <f t="shared" si="3"/>
      </c>
      <c r="R29" s="93">
        <f>IF(N29&gt;0,_xlfn.RANK.EQ(Q29,PmMatch,),"")</f>
      </c>
      <c r="S29" s="125"/>
      <c r="T29" s="147"/>
      <c r="U29" s="127"/>
      <c r="Y29">
        <f>$A28</f>
        <v>0</v>
      </c>
      <c r="AB29">
        <f>$A28</f>
        <v>0</v>
      </c>
      <c r="AC29" s="9">
        <f>MIN(D29,G29,J29,M29,P29)</f>
        <v>0</v>
      </c>
      <c r="AD29" s="9">
        <f>MAX(E29,H29,K29,N29,Q29)</f>
        <v>0</v>
      </c>
      <c r="AE29">
        <f>$A28</f>
        <v>0</v>
      </c>
    </row>
    <row r="30" spans="1:31" ht="15">
      <c r="A30" s="128"/>
      <c r="B30" s="129"/>
      <c r="C30" s="23">
        <v>1</v>
      </c>
      <c r="D30" s="14"/>
      <c r="E30" s="10"/>
      <c r="F30" s="11"/>
      <c r="G30" s="14"/>
      <c r="H30" s="10"/>
      <c r="I30" s="11"/>
      <c r="J30" s="14"/>
      <c r="K30" s="10"/>
      <c r="L30" s="11"/>
      <c r="M30" s="14"/>
      <c r="N30" s="10"/>
      <c r="O30" s="11"/>
      <c r="P30" s="86">
        <f t="shared" si="2"/>
      </c>
      <c r="Q30" s="87">
        <f t="shared" si="3"/>
      </c>
      <c r="R30" s="87">
        <f>IF(N30&gt;0,_xlfn.RANK.EQ(Q30,AmMatch,),"")</f>
      </c>
      <c r="S30" s="124">
        <f>IF(SUM(P30:P31)&gt;0,MIN(G30,G31,J30,J31,M30,M31,P30,P31),"")</f>
      </c>
      <c r="T30" s="146">
        <f t="shared" si="1"/>
      </c>
      <c r="U30" s="126">
        <f>IF(A30&gt;"",_xlfn.RANK.EQ(T30,T$18:T$49,),"")</f>
      </c>
      <c r="Y30">
        <f>$A30</f>
        <v>0</v>
      </c>
      <c r="Z30" s="9">
        <f>IF(SUM(D30,G30,J30,M30,P30)&gt;0.1,MIN(D30,G30,J30,M30,P30),"")</f>
      </c>
      <c r="AA30">
        <f>MAX(E30,H30,K30,N30,Q30)</f>
        <v>0</v>
      </c>
      <c r="AB30">
        <f>$A30</f>
        <v>0</v>
      </c>
      <c r="AE30">
        <f>$A30</f>
        <v>0</v>
      </c>
    </row>
    <row r="31" spans="1:31" ht="15.75" thickBot="1">
      <c r="A31" s="130"/>
      <c r="B31" s="131"/>
      <c r="C31" s="24">
        <v>2</v>
      </c>
      <c r="D31" s="15"/>
      <c r="E31" s="12"/>
      <c r="F31" s="13"/>
      <c r="G31" s="15"/>
      <c r="H31" s="12"/>
      <c r="I31" s="13"/>
      <c r="J31" s="15"/>
      <c r="K31" s="12"/>
      <c r="L31" s="13"/>
      <c r="M31" s="15"/>
      <c r="N31" s="12"/>
      <c r="O31" s="13"/>
      <c r="P31" s="88">
        <f t="shared" si="2"/>
      </c>
      <c r="Q31" s="89">
        <f t="shared" si="3"/>
      </c>
      <c r="R31" s="89">
        <f>IF(N31&gt;0,_xlfn.RANK.EQ(Q31,PmMatch,),"")</f>
      </c>
      <c r="S31" s="125"/>
      <c r="T31" s="147"/>
      <c r="U31" s="127"/>
      <c r="Y31">
        <f>$A30</f>
        <v>0</v>
      </c>
      <c r="AB31">
        <f>$A30</f>
        <v>0</v>
      </c>
      <c r="AC31" s="9">
        <f>MIN(D31,G31,J31,M31,P31)</f>
        <v>0</v>
      </c>
      <c r="AD31" s="9">
        <f>MAX(E31,H31,K31,N31,Q31)</f>
        <v>0</v>
      </c>
      <c r="AE31">
        <f>$A30</f>
        <v>0</v>
      </c>
    </row>
    <row r="32" spans="1:31" ht="15">
      <c r="A32" s="132"/>
      <c r="B32" s="133"/>
      <c r="C32" s="25">
        <v>1</v>
      </c>
      <c r="D32" s="16"/>
      <c r="E32" s="17"/>
      <c r="F32" s="18"/>
      <c r="G32" s="16"/>
      <c r="H32" s="17"/>
      <c r="I32" s="18"/>
      <c r="J32" s="16"/>
      <c r="K32" s="17"/>
      <c r="L32" s="18"/>
      <c r="M32" s="16"/>
      <c r="N32" s="17"/>
      <c r="O32" s="18"/>
      <c r="P32" s="90">
        <f t="shared" si="2"/>
      </c>
      <c r="Q32" s="91">
        <f t="shared" si="3"/>
      </c>
      <c r="R32" s="91">
        <f>IF(N32&gt;0,_xlfn.RANK.EQ(Q32,AmMatch,),"")</f>
      </c>
      <c r="S32" s="124">
        <f>IF(SUM(P32:P33)&gt;0,MIN(G32,G33,J32,J33,M32,M33,P32,P33),"")</f>
      </c>
      <c r="T32" s="146">
        <f t="shared" si="1"/>
      </c>
      <c r="U32" s="126">
        <f>IF(A32&gt;"",_xlfn.RANK.EQ(T32,T$18:T$49,),"")</f>
      </c>
      <c r="Y32">
        <f>$A32</f>
        <v>0</v>
      </c>
      <c r="Z32" s="9">
        <f>IF(SUM(D32,G32,J32,M32,P32)&gt;0.1,MIN(D32,G32,J32,M32,P32),"")</f>
      </c>
      <c r="AA32">
        <f>MAX(E32,H32,K32,N32,Q32)</f>
        <v>0</v>
      </c>
      <c r="AB32">
        <f>$A32</f>
        <v>0</v>
      </c>
      <c r="AE32">
        <f>$A32</f>
        <v>0</v>
      </c>
    </row>
    <row r="33" spans="1:31" ht="15.75" thickBot="1">
      <c r="A33" s="134"/>
      <c r="B33" s="135"/>
      <c r="C33" s="26">
        <v>2</v>
      </c>
      <c r="D33" s="19"/>
      <c r="E33" s="20"/>
      <c r="F33" s="21"/>
      <c r="G33" s="19"/>
      <c r="H33" s="20"/>
      <c r="I33" s="21"/>
      <c r="J33" s="19"/>
      <c r="K33" s="20"/>
      <c r="L33" s="21"/>
      <c r="M33" s="19"/>
      <c r="N33" s="20"/>
      <c r="O33" s="21"/>
      <c r="P33" s="92">
        <f t="shared" si="2"/>
      </c>
      <c r="Q33" s="93">
        <f t="shared" si="3"/>
      </c>
      <c r="R33" s="93">
        <f>IF(N33&gt;0,_xlfn.RANK.EQ(Q33,PmMatch,),"")</f>
      </c>
      <c r="S33" s="125"/>
      <c r="T33" s="147"/>
      <c r="U33" s="127"/>
      <c r="Y33">
        <f>$A32</f>
        <v>0</v>
      </c>
      <c r="AB33">
        <f>$A32</f>
        <v>0</v>
      </c>
      <c r="AC33" s="9">
        <f>MIN(D33,G33,J33,M33,P33)</f>
        <v>0</v>
      </c>
      <c r="AD33" s="9">
        <f>MAX(E33,H33,K33,N33,Q33)</f>
        <v>0</v>
      </c>
      <c r="AE33">
        <f>$A32</f>
        <v>0</v>
      </c>
    </row>
    <row r="34" spans="1:31" ht="15">
      <c r="A34" s="128"/>
      <c r="B34" s="129"/>
      <c r="C34" s="23">
        <v>1</v>
      </c>
      <c r="D34" s="14"/>
      <c r="E34" s="10"/>
      <c r="F34" s="11"/>
      <c r="G34" s="14"/>
      <c r="H34" s="10"/>
      <c r="I34" s="11"/>
      <c r="J34" s="14"/>
      <c r="K34" s="10"/>
      <c r="L34" s="11"/>
      <c r="M34" s="14"/>
      <c r="N34" s="10"/>
      <c r="O34" s="11"/>
      <c r="P34" s="86">
        <f t="shared" si="2"/>
      </c>
      <c r="Q34" s="87">
        <f t="shared" si="3"/>
      </c>
      <c r="R34" s="87">
        <f>IF(N34&gt;0,_xlfn.RANK.EQ(Q34,AmMatch,),"")</f>
      </c>
      <c r="S34" s="124">
        <f>IF(SUM(P34:P35)&gt;0,MIN(G34,G35,J34,J35,M34,M35,P34,P35),"")</f>
      </c>
      <c r="T34" s="146">
        <f t="shared" si="1"/>
      </c>
      <c r="U34" s="126">
        <f>IF(A34&gt;"",_xlfn.RANK.EQ(T34,T$18:T$49,),"")</f>
      </c>
      <c r="Y34">
        <f>$A34</f>
        <v>0</v>
      </c>
      <c r="Z34" s="9">
        <f>IF(SUM(D34,G34,J34,M34,P34)&gt;0.1,MIN(D34,G34,J34,M34,P34),"")</f>
      </c>
      <c r="AA34">
        <f>MAX(E34,H34,K34,N34,Q34)</f>
        <v>0</v>
      </c>
      <c r="AB34">
        <f>$A34</f>
        <v>0</v>
      </c>
      <c r="AE34">
        <f>$A34</f>
        <v>0</v>
      </c>
    </row>
    <row r="35" spans="1:31" ht="15.75" thickBot="1">
      <c r="A35" s="130"/>
      <c r="B35" s="131"/>
      <c r="C35" s="24">
        <v>2</v>
      </c>
      <c r="D35" s="15"/>
      <c r="E35" s="12"/>
      <c r="F35" s="13"/>
      <c r="G35" s="15"/>
      <c r="H35" s="12"/>
      <c r="I35" s="13"/>
      <c r="J35" s="15"/>
      <c r="K35" s="12"/>
      <c r="L35" s="13"/>
      <c r="M35" s="15"/>
      <c r="N35" s="12"/>
      <c r="O35" s="13"/>
      <c r="P35" s="88">
        <f t="shared" si="2"/>
      </c>
      <c r="Q35" s="89">
        <f t="shared" si="3"/>
      </c>
      <c r="R35" s="89">
        <f>IF(N35&gt;0,_xlfn.RANK.EQ(Q35,PmMatch,),"")</f>
      </c>
      <c r="S35" s="125"/>
      <c r="T35" s="147"/>
      <c r="U35" s="127"/>
      <c r="Y35">
        <f>$A34</f>
        <v>0</v>
      </c>
      <c r="AB35">
        <f>$A34</f>
        <v>0</v>
      </c>
      <c r="AC35" s="9">
        <f>MIN(D35,G35,J35,M35,P35)</f>
        <v>0</v>
      </c>
      <c r="AD35" s="9">
        <f>MAX(E35,H35,K35,N35,Q35)</f>
        <v>0</v>
      </c>
      <c r="AE35">
        <f>$A34</f>
        <v>0</v>
      </c>
    </row>
    <row r="36" spans="1:31" ht="15">
      <c r="A36" s="132"/>
      <c r="B36" s="133"/>
      <c r="C36" s="25">
        <v>1</v>
      </c>
      <c r="D36" s="16"/>
      <c r="E36" s="17"/>
      <c r="F36" s="18"/>
      <c r="G36" s="16"/>
      <c r="H36" s="17"/>
      <c r="I36" s="18"/>
      <c r="J36" s="16"/>
      <c r="K36" s="17"/>
      <c r="L36" s="18"/>
      <c r="M36" s="16"/>
      <c r="N36" s="17"/>
      <c r="O36" s="18"/>
      <c r="P36" s="90">
        <f t="shared" si="2"/>
      </c>
      <c r="Q36" s="91">
        <f t="shared" si="3"/>
      </c>
      <c r="R36" s="91">
        <f>IF(N36&gt;0,_xlfn.RANK.EQ(Q36,AmMatch,),"")</f>
      </c>
      <c r="S36" s="124">
        <f>IF(SUM(P36:P37)&gt;0,MIN(G36,G37,J36,J37,M36,M37,P36,P37),"")</f>
      </c>
      <c r="T36" s="146">
        <f t="shared" si="1"/>
      </c>
      <c r="U36" s="126">
        <f>IF(A36&gt;"",_xlfn.RANK.EQ(T36,T$18:T$49,),"")</f>
      </c>
      <c r="Y36">
        <f>$A36</f>
        <v>0</v>
      </c>
      <c r="Z36" s="9">
        <f>IF(SUM(D36,G36,J36,M36,P36)&gt;0.1,MIN(D36,G36,J36,M36,P36),"")</f>
      </c>
      <c r="AA36">
        <f>MAX(E36,H36,K36,N36,Q36)</f>
        <v>0</v>
      </c>
      <c r="AB36">
        <f>$A36</f>
        <v>0</v>
      </c>
      <c r="AE36">
        <f>$A36</f>
        <v>0</v>
      </c>
    </row>
    <row r="37" spans="1:31" ht="15.75" thickBot="1">
      <c r="A37" s="134"/>
      <c r="B37" s="135"/>
      <c r="C37" s="26">
        <v>2</v>
      </c>
      <c r="D37" s="19"/>
      <c r="E37" s="20"/>
      <c r="F37" s="21"/>
      <c r="G37" s="19"/>
      <c r="H37" s="20"/>
      <c r="I37" s="21"/>
      <c r="J37" s="19"/>
      <c r="K37" s="20"/>
      <c r="L37" s="21"/>
      <c r="M37" s="19"/>
      <c r="N37" s="20"/>
      <c r="O37" s="21"/>
      <c r="P37" s="92">
        <f t="shared" si="2"/>
      </c>
      <c r="Q37" s="93">
        <f t="shared" si="3"/>
      </c>
      <c r="R37" s="93">
        <f>IF(N37&gt;0,_xlfn.RANK.EQ(Q37,PmMatch,),"")</f>
      </c>
      <c r="S37" s="125"/>
      <c r="T37" s="147"/>
      <c r="U37" s="127"/>
      <c r="Y37">
        <f>$A36</f>
        <v>0</v>
      </c>
      <c r="AB37">
        <f>$A36</f>
        <v>0</v>
      </c>
      <c r="AC37" s="9">
        <f>MIN(D37,G37,J37,M37,P37)</f>
        <v>0</v>
      </c>
      <c r="AD37" s="9">
        <f>MAX(E37,H37,K37,N37,Q37)</f>
        <v>0</v>
      </c>
      <c r="AE37">
        <f>$A36</f>
        <v>0</v>
      </c>
    </row>
    <row r="38" spans="1:31" ht="15">
      <c r="A38" s="128"/>
      <c r="B38" s="129"/>
      <c r="C38" s="23">
        <v>1</v>
      </c>
      <c r="D38" s="14"/>
      <c r="E38" s="10"/>
      <c r="F38" s="11"/>
      <c r="G38" s="14"/>
      <c r="H38" s="10"/>
      <c r="I38" s="11"/>
      <c r="J38" s="14"/>
      <c r="K38" s="10"/>
      <c r="L38" s="11"/>
      <c r="M38" s="14"/>
      <c r="N38" s="10"/>
      <c r="O38" s="11"/>
      <c r="P38" s="86">
        <f t="shared" si="2"/>
      </c>
      <c r="Q38" s="87">
        <f t="shared" si="3"/>
      </c>
      <c r="R38" s="87">
        <f>IF(N38&gt;0,_xlfn.RANK.EQ(Q38,AmMatch,),"")</f>
      </c>
      <c r="S38" s="124">
        <f>IF(SUM(P38:P39)&gt;0,MIN(G38,G39,J38,J39,M38,M39,P38,P39),"")</f>
      </c>
      <c r="T38" s="146">
        <f t="shared" si="1"/>
      </c>
      <c r="U38" s="126">
        <f>IF(A38&gt;"",_xlfn.RANK.EQ(T38,T$18:T$49,),"")</f>
      </c>
      <c r="Y38">
        <f>$A38</f>
        <v>0</v>
      </c>
      <c r="Z38" s="9">
        <f>IF(SUM(D38,G38,J38,M38,P38)&gt;0.1,MIN(D38,G38,J38,M38,P38),"")</f>
      </c>
      <c r="AA38">
        <f>MAX(E38,H38,K38,N38,Q38)</f>
        <v>0</v>
      </c>
      <c r="AB38">
        <f>$A38</f>
        <v>0</v>
      </c>
      <c r="AE38">
        <f>$A38</f>
        <v>0</v>
      </c>
    </row>
    <row r="39" spans="1:31" ht="15.75" thickBot="1">
      <c r="A39" s="130"/>
      <c r="B39" s="131"/>
      <c r="C39" s="24">
        <v>2</v>
      </c>
      <c r="D39" s="15"/>
      <c r="E39" s="12"/>
      <c r="F39" s="13"/>
      <c r="G39" s="15"/>
      <c r="H39" s="12"/>
      <c r="I39" s="13"/>
      <c r="J39" s="15"/>
      <c r="K39" s="12"/>
      <c r="L39" s="13"/>
      <c r="M39" s="15"/>
      <c r="N39" s="12"/>
      <c r="O39" s="13"/>
      <c r="P39" s="88">
        <f t="shared" si="2"/>
      </c>
      <c r="Q39" s="89">
        <f t="shared" si="3"/>
      </c>
      <c r="R39" s="89">
        <f>IF(N39&gt;0,_xlfn.RANK.EQ(Q39,PmMatch,),"")</f>
      </c>
      <c r="S39" s="125"/>
      <c r="T39" s="147"/>
      <c r="U39" s="127"/>
      <c r="Y39">
        <f>$A38</f>
        <v>0</v>
      </c>
      <c r="AB39">
        <f>$A38</f>
        <v>0</v>
      </c>
      <c r="AC39" s="9">
        <f>MIN(D39,G39,J39,M39,P39)</f>
        <v>0</v>
      </c>
      <c r="AD39" s="9">
        <f>MAX(E39,H39,K39,N39,Q39)</f>
        <v>0</v>
      </c>
      <c r="AE39">
        <f>$A38</f>
        <v>0</v>
      </c>
    </row>
    <row r="40" spans="1:31" ht="15">
      <c r="A40" s="132"/>
      <c r="B40" s="133"/>
      <c r="C40" s="25">
        <v>1</v>
      </c>
      <c r="D40" s="16"/>
      <c r="E40" s="17"/>
      <c r="F40" s="18"/>
      <c r="G40" s="16"/>
      <c r="H40" s="17"/>
      <c r="I40" s="18"/>
      <c r="J40" s="16"/>
      <c r="K40" s="17"/>
      <c r="L40" s="18"/>
      <c r="M40" s="16"/>
      <c r="N40" s="17"/>
      <c r="O40" s="18"/>
      <c r="P40" s="90">
        <f t="shared" si="2"/>
      </c>
      <c r="Q40" s="91">
        <f t="shared" si="3"/>
      </c>
      <c r="R40" s="91">
        <f>IF(N40&gt;0,_xlfn.RANK.EQ(Q40,AmMatch,),"")</f>
      </c>
      <c r="S40" s="124">
        <f>IF(SUM(P40:P41)&gt;0,MIN(G40,G41,J40,J41,M40,M41,P40,P41),"")</f>
      </c>
      <c r="T40" s="146">
        <f t="shared" si="1"/>
      </c>
      <c r="U40" s="126">
        <f>IF(A40&gt;"",_xlfn.RANK.EQ(T40,T$18:T$49,),"")</f>
      </c>
      <c r="Y40">
        <f>$A40</f>
        <v>0</v>
      </c>
      <c r="Z40" s="9">
        <f>IF(SUM(D40,G40,J40,M40,P40)&gt;0.1,MIN(D40,G40,J40,M40,P40),"")</f>
      </c>
      <c r="AA40">
        <f>MAX(E40,H40,K40,N40,Q40)</f>
        <v>0</v>
      </c>
      <c r="AB40">
        <f>$A40</f>
        <v>0</v>
      </c>
      <c r="AE40">
        <f>$A40</f>
        <v>0</v>
      </c>
    </row>
    <row r="41" spans="1:31" ht="15.75" thickBot="1">
      <c r="A41" s="134"/>
      <c r="B41" s="135"/>
      <c r="C41" s="26">
        <v>2</v>
      </c>
      <c r="D41" s="19"/>
      <c r="E41" s="20"/>
      <c r="F41" s="21"/>
      <c r="G41" s="19"/>
      <c r="H41" s="20"/>
      <c r="I41" s="21"/>
      <c r="J41" s="19"/>
      <c r="K41" s="20"/>
      <c r="L41" s="21"/>
      <c r="M41" s="19"/>
      <c r="N41" s="20"/>
      <c r="O41" s="21"/>
      <c r="P41" s="92">
        <f t="shared" si="2"/>
      </c>
      <c r="Q41" s="93">
        <f t="shared" si="3"/>
      </c>
      <c r="R41" s="93">
        <f>IF(N41&gt;0,_xlfn.RANK.EQ(Q41,PmMatch,),"")</f>
      </c>
      <c r="S41" s="125"/>
      <c r="T41" s="147"/>
      <c r="U41" s="127"/>
      <c r="Y41">
        <f>$A40</f>
        <v>0</v>
      </c>
      <c r="AB41">
        <f>$A40</f>
        <v>0</v>
      </c>
      <c r="AC41" s="9">
        <f>MIN(D41,G41,J41,M41,P41)</f>
        <v>0</v>
      </c>
      <c r="AD41" s="9">
        <f>MAX(E41,H41,K41,N41,Q41)</f>
        <v>0</v>
      </c>
      <c r="AE41">
        <f>$A40</f>
        <v>0</v>
      </c>
    </row>
    <row r="42" spans="1:31" ht="15">
      <c r="A42" s="128"/>
      <c r="B42" s="129"/>
      <c r="C42" s="23">
        <v>1</v>
      </c>
      <c r="D42" s="14"/>
      <c r="E42" s="10"/>
      <c r="F42" s="11"/>
      <c r="G42" s="14"/>
      <c r="H42" s="10"/>
      <c r="I42" s="11"/>
      <c r="J42" s="14"/>
      <c r="K42" s="10"/>
      <c r="L42" s="11"/>
      <c r="M42" s="14"/>
      <c r="N42" s="10"/>
      <c r="O42" s="11"/>
      <c r="P42" s="86">
        <f t="shared" si="2"/>
      </c>
      <c r="Q42" s="87">
        <f t="shared" si="3"/>
      </c>
      <c r="R42" s="87">
        <f>IF(N42&gt;0,_xlfn.RANK.EQ(Q42,AmMatch,),"")</f>
      </c>
      <c r="S42" s="124">
        <f>IF(SUM(P42:P43)&gt;0,MIN(G42,G43,J42,J43,M42,M43,P42,P43),"")</f>
      </c>
      <c r="T42" s="146">
        <f t="shared" si="1"/>
      </c>
      <c r="U42" s="126">
        <f>IF(A42&gt;"",_xlfn.RANK.EQ(T42,T$18:T$49,),"")</f>
      </c>
      <c r="Y42">
        <f>$A42</f>
        <v>0</v>
      </c>
      <c r="Z42" s="9">
        <f>IF(SUM(D42,G42,J42,M42,P42)&gt;0.1,MIN(D42,G42,J42,M42,P42),"")</f>
      </c>
      <c r="AA42">
        <f>MAX(E42,H42,K42,N42,Q42)</f>
        <v>0</v>
      </c>
      <c r="AB42">
        <f>$A42</f>
        <v>0</v>
      </c>
      <c r="AE42">
        <f>$A42</f>
        <v>0</v>
      </c>
    </row>
    <row r="43" spans="1:31" ht="15.75" thickBot="1">
      <c r="A43" s="130"/>
      <c r="B43" s="131"/>
      <c r="C43" s="24">
        <v>2</v>
      </c>
      <c r="D43" s="15"/>
      <c r="E43" s="12"/>
      <c r="F43" s="13"/>
      <c r="G43" s="15"/>
      <c r="H43" s="12"/>
      <c r="I43" s="13"/>
      <c r="J43" s="15"/>
      <c r="K43" s="12"/>
      <c r="L43" s="13"/>
      <c r="M43" s="15"/>
      <c r="N43" s="12"/>
      <c r="O43" s="13"/>
      <c r="P43" s="88">
        <f t="shared" si="2"/>
      </c>
      <c r="Q43" s="89">
        <f t="shared" si="3"/>
      </c>
      <c r="R43" s="89">
        <f>IF(N43&gt;0,_xlfn.RANK.EQ(Q43,PmMatch,),"")</f>
      </c>
      <c r="S43" s="125"/>
      <c r="T43" s="147"/>
      <c r="U43" s="127"/>
      <c r="Y43">
        <f>$A42</f>
        <v>0</v>
      </c>
      <c r="AB43">
        <f>$A42</f>
        <v>0</v>
      </c>
      <c r="AC43" s="9">
        <f>MIN(D43,G43,J43,M43,P43)</f>
        <v>0</v>
      </c>
      <c r="AD43" s="9">
        <f>MAX(E43,H43,K43,N43,Q43)</f>
        <v>0</v>
      </c>
      <c r="AE43">
        <f>$A42</f>
        <v>0</v>
      </c>
    </row>
    <row r="44" spans="1:31" ht="15">
      <c r="A44" s="132"/>
      <c r="B44" s="133"/>
      <c r="C44" s="25">
        <v>1</v>
      </c>
      <c r="D44" s="16"/>
      <c r="E44" s="17"/>
      <c r="F44" s="18"/>
      <c r="G44" s="16"/>
      <c r="H44" s="17"/>
      <c r="I44" s="18"/>
      <c r="J44" s="16"/>
      <c r="K44" s="17"/>
      <c r="L44" s="18"/>
      <c r="M44" s="16"/>
      <c r="N44" s="17"/>
      <c r="O44" s="18"/>
      <c r="P44" s="90">
        <f t="shared" si="2"/>
      </c>
      <c r="Q44" s="91">
        <f t="shared" si="3"/>
      </c>
      <c r="R44" s="91">
        <f>IF(N44&gt;0,_xlfn.RANK.EQ(Q44,AmMatch,),"")</f>
      </c>
      <c r="S44" s="124">
        <f>IF(SUM(P44:P45)&gt;0,MIN(G44,G45,J44,J45,M44,M45,P44,P45),"")</f>
      </c>
      <c r="T44" s="146">
        <f t="shared" si="1"/>
      </c>
      <c r="U44" s="126">
        <f>IF(A44&gt;"",_xlfn.RANK.EQ(T44,T$18:T$49,),"")</f>
      </c>
      <c r="Y44">
        <f>$A44</f>
        <v>0</v>
      </c>
      <c r="Z44" s="9">
        <f>IF(SUM(D44,G44,J44,M44,P44)&gt;0.1,MIN(D44,G44,J44,M44,P44),"")</f>
      </c>
      <c r="AA44">
        <f>MAX(E44,H44,K44,N44,Q44)</f>
        <v>0</v>
      </c>
      <c r="AB44">
        <f>$A44</f>
        <v>0</v>
      </c>
      <c r="AE44">
        <f>$A44</f>
        <v>0</v>
      </c>
    </row>
    <row r="45" spans="1:31" ht="15.75" thickBot="1">
      <c r="A45" s="134"/>
      <c r="B45" s="135"/>
      <c r="C45" s="26">
        <v>2</v>
      </c>
      <c r="D45" s="19"/>
      <c r="E45" s="20"/>
      <c r="F45" s="21"/>
      <c r="G45" s="19"/>
      <c r="H45" s="20"/>
      <c r="I45" s="21"/>
      <c r="J45" s="19"/>
      <c r="K45" s="20"/>
      <c r="L45" s="21"/>
      <c r="M45" s="19"/>
      <c r="N45" s="20"/>
      <c r="O45" s="21"/>
      <c r="P45" s="92">
        <f t="shared" si="2"/>
      </c>
      <c r="Q45" s="93">
        <f t="shared" si="3"/>
      </c>
      <c r="R45" s="93">
        <f>IF(N45&gt;0,_xlfn.RANK.EQ(Q45,PmMatch,),"")</f>
      </c>
      <c r="S45" s="125"/>
      <c r="T45" s="147"/>
      <c r="U45" s="127"/>
      <c r="Y45">
        <f>$A44</f>
        <v>0</v>
      </c>
      <c r="AB45">
        <f>$A44</f>
        <v>0</v>
      </c>
      <c r="AC45" s="9">
        <f>MIN(D45,G45,J45,M45,P45)</f>
        <v>0</v>
      </c>
      <c r="AD45" s="9">
        <f>MAX(E45,H45,K45,N45,Q45)</f>
        <v>0</v>
      </c>
      <c r="AE45">
        <f>$A44</f>
        <v>0</v>
      </c>
    </row>
    <row r="46" spans="1:31" ht="15">
      <c r="A46" s="128"/>
      <c r="B46" s="129"/>
      <c r="C46" s="23">
        <v>1</v>
      </c>
      <c r="D46" s="14"/>
      <c r="E46" s="10"/>
      <c r="F46" s="11"/>
      <c r="G46" s="14"/>
      <c r="H46" s="10"/>
      <c r="I46" s="11"/>
      <c r="J46" s="14"/>
      <c r="K46" s="10"/>
      <c r="L46" s="11"/>
      <c r="M46" s="14"/>
      <c r="N46" s="10"/>
      <c r="O46" s="11"/>
      <c r="P46" s="86">
        <f t="shared" si="2"/>
      </c>
      <c r="Q46" s="87">
        <f t="shared" si="3"/>
      </c>
      <c r="R46" s="87">
        <f>IF(N46&gt;0,_xlfn.RANK.EQ(Q46,AmMatch,),"")</f>
      </c>
      <c r="S46" s="124">
        <f>IF(SUM(P46:P47)&gt;0,MIN(G46,G47,J46,J47,M46,M47,P46,P47),"")</f>
      </c>
      <c r="T46" s="146">
        <f t="shared" si="1"/>
      </c>
      <c r="U46" s="126">
        <f>IF(A46&gt;"",_xlfn.RANK.EQ(T46,T$18:T$49,),"")</f>
      </c>
      <c r="Y46">
        <f>$A46</f>
        <v>0</v>
      </c>
      <c r="Z46" s="9">
        <f>IF(SUM(D46,G46,J46,M46,P46)&gt;0.1,MIN(D46,G46,J46,M46,P46),"")</f>
      </c>
      <c r="AA46">
        <f>MAX(E46,H46,K46,N46,Q46)</f>
        <v>0</v>
      </c>
      <c r="AB46">
        <f>$A46</f>
        <v>0</v>
      </c>
      <c r="AE46">
        <f>$A46</f>
        <v>0</v>
      </c>
    </row>
    <row r="47" spans="1:31" ht="15.75" thickBot="1">
      <c r="A47" s="130"/>
      <c r="B47" s="131"/>
      <c r="C47" s="24">
        <v>2</v>
      </c>
      <c r="D47" s="15"/>
      <c r="E47" s="12"/>
      <c r="F47" s="13"/>
      <c r="G47" s="15"/>
      <c r="H47" s="12"/>
      <c r="I47" s="13"/>
      <c r="J47" s="15"/>
      <c r="K47" s="12"/>
      <c r="L47" s="13"/>
      <c r="M47" s="15"/>
      <c r="N47" s="12"/>
      <c r="O47" s="13"/>
      <c r="P47" s="88">
        <f t="shared" si="2"/>
      </c>
      <c r="Q47" s="89">
        <f t="shared" si="3"/>
      </c>
      <c r="R47" s="89">
        <f>IF(N47&gt;0,_xlfn.RANK.EQ(Q47,PmMatch,),"")</f>
      </c>
      <c r="S47" s="125"/>
      <c r="T47" s="147"/>
      <c r="U47" s="127"/>
      <c r="Y47">
        <f>$A46</f>
        <v>0</v>
      </c>
      <c r="AB47">
        <f>$A46</f>
        <v>0</v>
      </c>
      <c r="AC47" s="9">
        <f>MIN(D47,G47,J47,M47,P47)</f>
        <v>0</v>
      </c>
      <c r="AD47" s="9">
        <f>MAX(E47,H47,K47,N47,Q47)</f>
        <v>0</v>
      </c>
      <c r="AE47">
        <f>$A46</f>
        <v>0</v>
      </c>
    </row>
    <row r="48" spans="1:31" ht="15">
      <c r="A48" s="132"/>
      <c r="B48" s="133"/>
      <c r="C48" s="25">
        <v>1</v>
      </c>
      <c r="D48" s="16"/>
      <c r="E48" s="17"/>
      <c r="F48" s="18"/>
      <c r="G48" s="16"/>
      <c r="H48" s="17"/>
      <c r="I48" s="18"/>
      <c r="J48" s="16"/>
      <c r="K48" s="17"/>
      <c r="L48" s="18"/>
      <c r="M48" s="16"/>
      <c r="N48" s="17"/>
      <c r="O48" s="18"/>
      <c r="P48" s="90">
        <f t="shared" si="2"/>
      </c>
      <c r="Q48" s="91">
        <f t="shared" si="3"/>
      </c>
      <c r="R48" s="91">
        <f>IF(N48&gt;0,_xlfn.RANK.EQ(Q48,AmMatch,),"")</f>
      </c>
      <c r="S48" s="124">
        <f>IF(SUM(P48:P49)&gt;0,MIN(G48,G49,J48,J49,M48,M49,P48,P49),"")</f>
      </c>
      <c r="T48" s="146">
        <f t="shared" si="1"/>
      </c>
      <c r="U48" s="126">
        <f>IF(A48&gt;"",_xlfn.RANK.EQ(T48,T$18:T$49,),"")</f>
      </c>
      <c r="Y48">
        <f>$A48</f>
        <v>0</v>
      </c>
      <c r="Z48" s="9">
        <f>IF(SUM(D48,G48,J48,M48,P48)&gt;0.1,MIN(D48,G48,J48,M48,P48),"")</f>
      </c>
      <c r="AA48">
        <f>MAX(E48,H48,K48,N48,Q48)</f>
        <v>0</v>
      </c>
      <c r="AB48">
        <f>$A48</f>
        <v>0</v>
      </c>
      <c r="AE48">
        <f>$A48</f>
        <v>0</v>
      </c>
    </row>
    <row r="49" spans="1:31" ht="15.75" thickBot="1">
      <c r="A49" s="134"/>
      <c r="B49" s="135"/>
      <c r="C49" s="26">
        <v>2</v>
      </c>
      <c r="D49" s="19"/>
      <c r="E49" s="20"/>
      <c r="F49" s="21"/>
      <c r="G49" s="19"/>
      <c r="H49" s="20"/>
      <c r="I49" s="21"/>
      <c r="J49" s="19"/>
      <c r="K49" s="20"/>
      <c r="L49" s="21"/>
      <c r="M49" s="19"/>
      <c r="N49" s="20"/>
      <c r="O49" s="21"/>
      <c r="P49" s="92">
        <f t="shared" si="2"/>
      </c>
      <c r="Q49" s="93">
        <f t="shared" si="3"/>
      </c>
      <c r="R49" s="93">
        <f>IF(N49&gt;0,_xlfn.RANK.EQ(Q49,PmMatch,),"")</f>
      </c>
      <c r="S49" s="125"/>
      <c r="T49" s="147"/>
      <c r="U49" s="127"/>
      <c r="Y49">
        <f>$A48</f>
        <v>0</v>
      </c>
      <c r="AB49">
        <f>$A48</f>
        <v>0</v>
      </c>
      <c r="AC49" s="9">
        <f>MIN(D49,G49,J49,M49,P49)</f>
        <v>0</v>
      </c>
      <c r="AD49" s="9">
        <f>MAX(E49,H49,K49,N49,Q49)</f>
        <v>0</v>
      </c>
      <c r="AE49">
        <f>$A48</f>
        <v>0</v>
      </c>
    </row>
    <row r="51" ht="15">
      <c r="C51" s="46" t="s">
        <v>8</v>
      </c>
    </row>
    <row r="52" spans="1:4" ht="15">
      <c r="A52" t="s">
        <v>31</v>
      </c>
      <c r="C52">
        <f>MAX(Q18,Q20,Q22,Q24,Q26,Q28,Q30,Q32,Q34,Q36,Q38,Q40,Q42,Q44,Q46,Q48)</f>
        <v>188.05</v>
      </c>
      <c r="D52" t="str">
        <f>IF(C52&gt;0,VLOOKUP(C52,AA18:AB49,2,FALSE),"")</f>
        <v>Henry Neale</v>
      </c>
    </row>
    <row r="53" spans="1:4" ht="15">
      <c r="A53" t="s">
        <v>34</v>
      </c>
      <c r="C53" s="9">
        <f>MIN(Z18:Z49)</f>
        <v>1.5</v>
      </c>
      <c r="D53" t="str">
        <f>IF(C53&gt;0,VLOOKUP(C53,Z18:AB48,3,FALSE),"")</f>
        <v>Heath Parker</v>
      </c>
    </row>
    <row r="54" spans="1:4" ht="15">
      <c r="A54" t="s">
        <v>32</v>
      </c>
      <c r="C54">
        <f>MAX(Q19,Q21,Q23,Q25,Q27,Q29,Q31,Q33,Q35,Q37,Q39,Q41,Q43,Q45,Q47,Q49)</f>
        <v>0</v>
      </c>
      <c r="D54">
        <f>IF(C54&gt;0,VLOOKUP(C54,AD18:AE49,2,FALSE),"")</f>
      </c>
    </row>
    <row r="55" spans="1:4" ht="15">
      <c r="A55" t="s">
        <v>35</v>
      </c>
      <c r="C55" s="9">
        <f>MIN(P19,P21,P23,P25,P27,P29,P31,P33,P35,P37,P39,P41,P43,P45,P47,P49)</f>
        <v>0</v>
      </c>
      <c r="D55">
        <f>IF(C55&gt;0,VLOOKUP(C55,AC18:AE49,3,FALSE),"")</f>
      </c>
    </row>
    <row r="56" spans="1:4" ht="15">
      <c r="A56" t="s">
        <v>33</v>
      </c>
      <c r="C56">
        <f>MAX(Scores)</f>
        <v>188.05</v>
      </c>
      <c r="D56" t="str">
        <f>IF(C56&gt;0,VLOOKUP(C56,T18:Y49,6,FALSE),"")</f>
        <v>Henry Neale</v>
      </c>
    </row>
    <row r="57" spans="1:4" ht="15">
      <c r="A57" t="s">
        <v>36</v>
      </c>
      <c r="C57">
        <f>MIN(Groups)</f>
        <v>1.5</v>
      </c>
      <c r="D57" t="str">
        <f>IF(C57&gt;0,VLOOKUP(C57,S18:Y49,7,FALSE),"")</f>
        <v>Heath Parker</v>
      </c>
    </row>
  </sheetData>
  <sheetProtection password="CF99" sheet="1" objects="1" scenarios="1" selectLockedCells="1" sort="0" autoFilter="0"/>
  <mergeCells count="76">
    <mergeCell ref="U20:U21"/>
    <mergeCell ref="U22:U23"/>
    <mergeCell ref="U24:U25"/>
    <mergeCell ref="U26:U27"/>
    <mergeCell ref="U28:U29"/>
    <mergeCell ref="U30:U31"/>
    <mergeCell ref="U44:U45"/>
    <mergeCell ref="U46:U47"/>
    <mergeCell ref="S44:S45"/>
    <mergeCell ref="S46:S47"/>
    <mergeCell ref="U48:U49"/>
    <mergeCell ref="C16:C17"/>
    <mergeCell ref="T44:T45"/>
    <mergeCell ref="T46:T47"/>
    <mergeCell ref="T48:T49"/>
    <mergeCell ref="U18:U19"/>
    <mergeCell ref="T38:T39"/>
    <mergeCell ref="T40:T41"/>
    <mergeCell ref="T42:T43"/>
    <mergeCell ref="S42:S43"/>
    <mergeCell ref="S40:S41"/>
    <mergeCell ref="U42:U43"/>
    <mergeCell ref="U38:U39"/>
    <mergeCell ref="U40:U41"/>
    <mergeCell ref="S48:S49"/>
    <mergeCell ref="T18:T19"/>
    <mergeCell ref="T20:T21"/>
    <mergeCell ref="T22:T23"/>
    <mergeCell ref="T24:T25"/>
    <mergeCell ref="T26:T27"/>
    <mergeCell ref="T28:T29"/>
    <mergeCell ref="T30:T31"/>
    <mergeCell ref="T32:T33"/>
    <mergeCell ref="T34:T35"/>
    <mergeCell ref="A42:B43"/>
    <mergeCell ref="A44:B45"/>
    <mergeCell ref="A46:B47"/>
    <mergeCell ref="A48:B49"/>
    <mergeCell ref="A36:B37"/>
    <mergeCell ref="A38:B39"/>
    <mergeCell ref="A40:B41"/>
    <mergeCell ref="G13:M13"/>
    <mergeCell ref="A16:B17"/>
    <mergeCell ref="D16:F16"/>
    <mergeCell ref="G16:I16"/>
    <mergeCell ref="J16:L16"/>
    <mergeCell ref="M16:O16"/>
    <mergeCell ref="F14:K14"/>
    <mergeCell ref="A1:U12"/>
    <mergeCell ref="S18:S19"/>
    <mergeCell ref="S20:S21"/>
    <mergeCell ref="S22:S23"/>
    <mergeCell ref="S24:S25"/>
    <mergeCell ref="A18:B19"/>
    <mergeCell ref="A20:B21"/>
    <mergeCell ref="A22:B23"/>
    <mergeCell ref="A24:B25"/>
    <mergeCell ref="B14:D14"/>
    <mergeCell ref="U36:U37"/>
    <mergeCell ref="A26:B27"/>
    <mergeCell ref="A28:B29"/>
    <mergeCell ref="A30:B31"/>
    <mergeCell ref="A32:B33"/>
    <mergeCell ref="A34:B35"/>
    <mergeCell ref="T36:T37"/>
    <mergeCell ref="U32:U33"/>
    <mergeCell ref="P16:R16"/>
    <mergeCell ref="S16:U16"/>
    <mergeCell ref="S36:S37"/>
    <mergeCell ref="S38:S39"/>
    <mergeCell ref="S26:S27"/>
    <mergeCell ref="S28:S29"/>
    <mergeCell ref="S30:S31"/>
    <mergeCell ref="S32:S33"/>
    <mergeCell ref="S34:S35"/>
    <mergeCell ref="U34:U35"/>
  </mergeCells>
  <printOptions/>
  <pageMargins left="0.75" right="0.75" top="1" bottom="1" header="0.5" footer="0.5"/>
  <pageSetup orientation="portrait"/>
  <ignoredErrors>
    <ignoredError sqref="Q24:Q49 S14 S22:T22 S18:S21 S23:S49 T20 T18 U27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pane ySplit="1" topLeftCell="BM2" activePane="bottomLeft" state="frozen"/>
      <selection pane="topLeft" activeCell="A1" sqref="A1"/>
      <selection pane="bottomLeft" activeCell="D22" sqref="D22"/>
    </sheetView>
  </sheetViews>
  <sheetFormatPr defaultColWidth="11.00390625" defaultRowHeight="15.75"/>
  <cols>
    <col min="1" max="1" width="24.125" style="0" customWidth="1"/>
    <col min="2" max="2" width="15.125" style="0" customWidth="1"/>
    <col min="3" max="3" width="12.625" style="0" customWidth="1"/>
    <col min="5" max="5" width="14.375" style="0" customWidth="1"/>
    <col min="8" max="27" width="3.875" style="0" customWidth="1"/>
  </cols>
  <sheetData>
    <row r="1" spans="1:4" ht="15" customHeight="1">
      <c r="A1" t="s">
        <v>0</v>
      </c>
      <c r="B1" t="s">
        <v>46</v>
      </c>
      <c r="C1" t="s">
        <v>80</v>
      </c>
      <c r="D1" t="s">
        <v>78</v>
      </c>
    </row>
    <row r="2" spans="1:4" ht="15" customHeight="1">
      <c r="A2" t="s">
        <v>63</v>
      </c>
      <c r="B2" t="s">
        <v>21</v>
      </c>
      <c r="C2" t="s">
        <v>105</v>
      </c>
      <c r="D2" t="s">
        <v>40</v>
      </c>
    </row>
    <row r="3" spans="1:4" ht="15" customHeight="1">
      <c r="A3" t="s">
        <v>57</v>
      </c>
      <c r="B3" t="s">
        <v>21</v>
      </c>
      <c r="C3" t="s">
        <v>105</v>
      </c>
      <c r="D3" t="s">
        <v>40</v>
      </c>
    </row>
    <row r="4" spans="1:4" ht="15" customHeight="1">
      <c r="A4" t="s">
        <v>23</v>
      </c>
      <c r="B4" t="s">
        <v>21</v>
      </c>
      <c r="C4" t="s">
        <v>105</v>
      </c>
      <c r="D4" t="s">
        <v>40</v>
      </c>
    </row>
    <row r="5" spans="1:4" ht="15" customHeight="1">
      <c r="A5" t="s">
        <v>65</v>
      </c>
      <c r="B5" t="s">
        <v>21</v>
      </c>
      <c r="C5" t="s">
        <v>105</v>
      </c>
      <c r="D5" t="s">
        <v>40</v>
      </c>
    </row>
    <row r="6" spans="1:4" ht="15" customHeight="1">
      <c r="A6" t="s">
        <v>66</v>
      </c>
      <c r="B6" t="s">
        <v>21</v>
      </c>
      <c r="C6" t="s">
        <v>105</v>
      </c>
      <c r="D6" t="s">
        <v>79</v>
      </c>
    </row>
    <row r="7" spans="1:4" ht="15" customHeight="1">
      <c r="A7" t="s">
        <v>60</v>
      </c>
      <c r="B7" t="s">
        <v>21</v>
      </c>
      <c r="C7" t="s">
        <v>105</v>
      </c>
      <c r="D7" t="s">
        <v>40</v>
      </c>
    </row>
    <row r="8" spans="1:4" ht="15" customHeight="1">
      <c r="A8" t="s">
        <v>62</v>
      </c>
      <c r="B8" t="s">
        <v>21</v>
      </c>
      <c r="C8" t="s">
        <v>105</v>
      </c>
      <c r="D8" t="s">
        <v>40</v>
      </c>
    </row>
    <row r="9" spans="1:4" ht="15" customHeight="1">
      <c r="A9" t="s">
        <v>12</v>
      </c>
      <c r="B9" t="s">
        <v>21</v>
      </c>
      <c r="C9" t="s">
        <v>105</v>
      </c>
      <c r="D9" t="s">
        <v>67</v>
      </c>
    </row>
    <row r="10" spans="1:4" ht="15" customHeight="1">
      <c r="A10" t="s">
        <v>64</v>
      </c>
      <c r="B10" t="s">
        <v>21</v>
      </c>
      <c r="C10" t="s">
        <v>105</v>
      </c>
      <c r="D10" t="s">
        <v>40</v>
      </c>
    </row>
    <row r="11" spans="1:4" ht="15" customHeight="1">
      <c r="A11" t="s">
        <v>59</v>
      </c>
      <c r="B11" t="s">
        <v>21</v>
      </c>
      <c r="C11" t="s">
        <v>105</v>
      </c>
      <c r="D11" t="s">
        <v>40</v>
      </c>
    </row>
    <row r="12" spans="1:4" ht="15">
      <c r="A12" t="s">
        <v>11</v>
      </c>
      <c r="B12">
        <v>126455702</v>
      </c>
      <c r="C12" t="s">
        <v>72</v>
      </c>
      <c r="D12" t="s">
        <v>40</v>
      </c>
    </row>
    <row r="13" spans="1:4" ht="15">
      <c r="A13" t="s">
        <v>61</v>
      </c>
      <c r="B13" t="s">
        <v>21</v>
      </c>
      <c r="C13" t="s">
        <v>105</v>
      </c>
      <c r="D13" t="s">
        <v>67</v>
      </c>
    </row>
    <row r="14" spans="1:4" ht="15">
      <c r="A14" t="s">
        <v>56</v>
      </c>
      <c r="B14" t="s">
        <v>21</v>
      </c>
      <c r="C14" t="s">
        <v>105</v>
      </c>
      <c r="D14" t="s">
        <v>67</v>
      </c>
    </row>
    <row r="15" spans="1:4" ht="15">
      <c r="A15" t="s">
        <v>58</v>
      </c>
      <c r="B15" t="s">
        <v>21</v>
      </c>
      <c r="C15" t="s">
        <v>105</v>
      </c>
      <c r="D15" t="s">
        <v>40</v>
      </c>
    </row>
    <row r="16" spans="1:4" ht="15">
      <c r="A16" t="s">
        <v>98</v>
      </c>
      <c r="D16" t="s">
        <v>99</v>
      </c>
    </row>
    <row r="17" spans="1:4" ht="15">
      <c r="A17" t="s">
        <v>100</v>
      </c>
      <c r="D17" t="s">
        <v>99</v>
      </c>
    </row>
    <row r="18" spans="1:4" ht="15">
      <c r="A18" t="s">
        <v>101</v>
      </c>
      <c r="D18" t="s">
        <v>99</v>
      </c>
    </row>
    <row r="19" spans="1:4" ht="15">
      <c r="A19" t="s">
        <v>102</v>
      </c>
      <c r="D19" t="s">
        <v>99</v>
      </c>
    </row>
    <row r="20" spans="1:4" ht="15">
      <c r="A20" t="s">
        <v>106</v>
      </c>
      <c r="C20" t="s">
        <v>105</v>
      </c>
      <c r="D20" t="s">
        <v>40</v>
      </c>
    </row>
    <row r="21" spans="1:4" ht="15">
      <c r="A21" t="s">
        <v>107</v>
      </c>
      <c r="C21" t="s">
        <v>105</v>
      </c>
      <c r="D21" t="s">
        <v>40</v>
      </c>
    </row>
  </sheetData>
  <sheetProtection selectLockedCells="1" selectUnlockedCells="1"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0"/>
  <sheetViews>
    <sheetView workbookViewId="0" topLeftCell="A1">
      <selection activeCell="F10" sqref="F10"/>
    </sheetView>
  </sheetViews>
  <sheetFormatPr defaultColWidth="11.00390625" defaultRowHeight="15.75"/>
  <cols>
    <col min="1" max="1" width="13.375" style="0" customWidth="1"/>
  </cols>
  <sheetData>
    <row r="1" spans="1:3" ht="15">
      <c r="A1" t="s">
        <v>75</v>
      </c>
      <c r="B1" t="s">
        <v>73</v>
      </c>
      <c r="C1" t="s">
        <v>74</v>
      </c>
    </row>
    <row r="2" spans="1:3" ht="15">
      <c r="A2" t="s">
        <v>68</v>
      </c>
      <c r="B2" s="80">
        <v>98</v>
      </c>
      <c r="C2" s="80">
        <v>100</v>
      </c>
    </row>
    <row r="3" spans="1:3" ht="15">
      <c r="A3" t="s">
        <v>69</v>
      </c>
      <c r="B3" s="80">
        <v>96.5</v>
      </c>
      <c r="C3" s="80">
        <v>97.999</v>
      </c>
    </row>
    <row r="4" spans="1:3" ht="15">
      <c r="A4" t="s">
        <v>70</v>
      </c>
      <c r="B4" s="80">
        <v>94</v>
      </c>
      <c r="C4" s="80">
        <v>96.499</v>
      </c>
    </row>
    <row r="5" spans="1:3" ht="15">
      <c r="A5" t="s">
        <v>71</v>
      </c>
      <c r="B5" s="80">
        <v>91.5</v>
      </c>
      <c r="C5" s="80">
        <v>93.999</v>
      </c>
    </row>
    <row r="6" spans="1:3" ht="15">
      <c r="A6" t="s">
        <v>72</v>
      </c>
      <c r="B6" s="80">
        <v>0.1</v>
      </c>
      <c r="C6" s="80">
        <v>91.499</v>
      </c>
    </row>
    <row r="8" spans="1:6" ht="15">
      <c r="A8" s="48" t="s">
        <v>97</v>
      </c>
      <c r="B8" s="48" t="s">
        <v>4</v>
      </c>
      <c r="C8" s="48" t="s">
        <v>8</v>
      </c>
      <c r="D8" s="48" t="s">
        <v>84</v>
      </c>
      <c r="E8" s="48" t="s">
        <v>47</v>
      </c>
      <c r="F8" s="48" t="s">
        <v>5</v>
      </c>
    </row>
    <row r="9" spans="1:6" ht="15">
      <c r="A9" s="49" t="s">
        <v>108</v>
      </c>
      <c r="B9" s="49" t="s">
        <v>40</v>
      </c>
      <c r="C9" s="49">
        <v>588</v>
      </c>
      <c r="D9" s="49">
        <v>9</v>
      </c>
      <c r="E9" s="49" t="s">
        <v>60</v>
      </c>
      <c r="F9" s="95">
        <v>42182</v>
      </c>
    </row>
    <row r="10" spans="1:6" ht="15">
      <c r="A10" s="49"/>
      <c r="B10" s="49"/>
      <c r="C10" s="49"/>
      <c r="D10" s="49"/>
      <c r="E10" s="49"/>
      <c r="F10" s="49"/>
    </row>
    <row r="11" spans="1:6" ht="15">
      <c r="A11" s="49"/>
      <c r="B11" s="49"/>
      <c r="C11" s="49"/>
      <c r="D11" s="49"/>
      <c r="E11" s="49"/>
      <c r="F11" s="49"/>
    </row>
    <row r="12" spans="1:6" ht="15">
      <c r="A12" s="49"/>
      <c r="B12" s="49"/>
      <c r="C12" s="49"/>
      <c r="D12" s="49"/>
      <c r="E12" s="49"/>
      <c r="F12" s="49"/>
    </row>
    <row r="13" spans="1:6" ht="15">
      <c r="A13" s="49"/>
      <c r="B13" s="49"/>
      <c r="C13" s="49"/>
      <c r="D13" s="49"/>
      <c r="E13" s="49"/>
      <c r="F13" s="49"/>
    </row>
    <row r="14" spans="1:6" ht="15">
      <c r="A14" s="49"/>
      <c r="B14" s="49"/>
      <c r="C14" s="49"/>
      <c r="D14" s="49"/>
      <c r="E14" s="49"/>
      <c r="F14" s="49"/>
    </row>
    <row r="15" spans="1:6" ht="15">
      <c r="A15" s="49"/>
      <c r="B15" s="49"/>
      <c r="C15" s="49"/>
      <c r="D15" s="49"/>
      <c r="E15" s="49"/>
      <c r="F15" s="49"/>
    </row>
    <row r="16" spans="1:6" ht="15">
      <c r="A16" s="49"/>
      <c r="B16" s="49"/>
      <c r="C16" s="49"/>
      <c r="D16" s="49"/>
      <c r="E16" s="49"/>
      <c r="F16" s="49"/>
    </row>
    <row r="17" spans="1:6" ht="15">
      <c r="A17" s="49"/>
      <c r="B17" s="49"/>
      <c r="C17" s="49"/>
      <c r="D17" s="49"/>
      <c r="E17" s="49"/>
      <c r="F17" s="49"/>
    </row>
    <row r="18" spans="1:6" ht="15">
      <c r="A18" s="49"/>
      <c r="B18" s="49"/>
      <c r="C18" s="49"/>
      <c r="D18" s="49"/>
      <c r="E18" s="49"/>
      <c r="F18" s="49"/>
    </row>
    <row r="19" spans="1:6" ht="15">
      <c r="A19" s="49"/>
      <c r="B19" s="49"/>
      <c r="C19" s="49"/>
      <c r="D19" s="49"/>
      <c r="E19" s="49"/>
      <c r="F19" s="49"/>
    </row>
    <row r="20" spans="1:6" ht="15">
      <c r="A20" s="49"/>
      <c r="B20" s="49"/>
      <c r="C20" s="49"/>
      <c r="D20" s="49"/>
      <c r="E20" s="49"/>
      <c r="F20" s="49"/>
    </row>
    <row r="21" spans="1:6" ht="15">
      <c r="A21" s="49"/>
      <c r="B21" s="49"/>
      <c r="C21" s="49"/>
      <c r="D21" s="49"/>
      <c r="E21" s="49"/>
      <c r="F21" s="49"/>
    </row>
    <row r="22" spans="1:6" ht="15">
      <c r="A22" s="49"/>
      <c r="B22" s="49"/>
      <c r="C22" s="49"/>
      <c r="D22" s="49"/>
      <c r="E22" s="49"/>
      <c r="F22" s="49"/>
    </row>
    <row r="23" spans="1:6" ht="15">
      <c r="A23" s="49"/>
      <c r="B23" s="49"/>
      <c r="C23" s="49"/>
      <c r="D23" s="49"/>
      <c r="E23" s="49"/>
      <c r="F23" s="49"/>
    </row>
    <row r="24" spans="1:6" ht="15">
      <c r="A24" s="49"/>
      <c r="B24" s="49"/>
      <c r="C24" s="49"/>
      <c r="D24" s="49"/>
      <c r="E24" s="49"/>
      <c r="F24" s="49"/>
    </row>
    <row r="25" spans="1:6" ht="15">
      <c r="A25" s="49"/>
      <c r="B25" s="49"/>
      <c r="C25" s="49"/>
      <c r="D25" s="49"/>
      <c r="E25" s="49"/>
      <c r="F25" s="49"/>
    </row>
    <row r="26" spans="1:6" ht="15">
      <c r="A26" s="49"/>
      <c r="B26" s="49"/>
      <c r="C26" s="49"/>
      <c r="D26" s="49"/>
      <c r="E26" s="49"/>
      <c r="F26" s="49"/>
    </row>
    <row r="27" spans="1:6" ht="15">
      <c r="A27" s="49"/>
      <c r="B27" s="49"/>
      <c r="C27" s="49"/>
      <c r="D27" s="49"/>
      <c r="E27" s="49"/>
      <c r="F27" s="49"/>
    </row>
    <row r="28" spans="1:6" ht="15">
      <c r="A28" s="49"/>
      <c r="B28" s="49"/>
      <c r="C28" s="49"/>
      <c r="D28" s="49"/>
      <c r="E28" s="49"/>
      <c r="F28" s="49"/>
    </row>
    <row r="29" spans="1:6" ht="15">
      <c r="A29" s="49"/>
      <c r="B29" s="49"/>
      <c r="C29" s="49"/>
      <c r="D29" s="49"/>
      <c r="E29" s="49"/>
      <c r="F29" s="49"/>
    </row>
    <row r="30" spans="1:6" ht="15">
      <c r="A30" s="49"/>
      <c r="B30" s="49"/>
      <c r="C30" s="49"/>
      <c r="D30" s="49"/>
      <c r="E30" s="49"/>
      <c r="F30" s="49"/>
    </row>
    <row r="31" spans="1:6" ht="15">
      <c r="A31" s="49"/>
      <c r="B31" s="49"/>
      <c r="C31" s="49"/>
      <c r="D31" s="49"/>
      <c r="E31" s="49"/>
      <c r="F31" s="49"/>
    </row>
    <row r="32" spans="1:6" ht="15">
      <c r="A32" s="49"/>
      <c r="B32" s="49"/>
      <c r="C32" s="49"/>
      <c r="D32" s="49"/>
      <c r="E32" s="49"/>
      <c r="F32" s="49"/>
    </row>
    <row r="33" spans="1:6" ht="15">
      <c r="A33" s="49"/>
      <c r="B33" s="49"/>
      <c r="C33" s="49"/>
      <c r="D33" s="49"/>
      <c r="E33" s="49"/>
      <c r="F33" s="49"/>
    </row>
    <row r="34" spans="1:6" ht="15">
      <c r="A34" s="49"/>
      <c r="B34" s="49"/>
      <c r="C34" s="49"/>
      <c r="D34" s="49"/>
      <c r="E34" s="49"/>
      <c r="F34" s="49"/>
    </row>
    <row r="35" spans="1:6" ht="15">
      <c r="A35" s="49"/>
      <c r="B35" s="49"/>
      <c r="C35" s="49"/>
      <c r="D35" s="49"/>
      <c r="E35" s="49"/>
      <c r="F35" s="49"/>
    </row>
    <row r="36" spans="1:6" ht="15">
      <c r="A36" s="49"/>
      <c r="B36" s="49"/>
      <c r="C36" s="49"/>
      <c r="D36" s="49"/>
      <c r="E36" s="49"/>
      <c r="F36" s="49"/>
    </row>
    <row r="37" spans="1:6" ht="15">
      <c r="A37" s="49"/>
      <c r="B37" s="49"/>
      <c r="C37" s="49"/>
      <c r="D37" s="49"/>
      <c r="E37" s="49"/>
      <c r="F37" s="49"/>
    </row>
    <row r="38" spans="1:6" ht="15">
      <c r="A38" s="49"/>
      <c r="B38" s="49"/>
      <c r="C38" s="49"/>
      <c r="D38" s="49"/>
      <c r="E38" s="49"/>
      <c r="F38" s="49"/>
    </row>
    <row r="39" spans="1:6" ht="15">
      <c r="A39" s="49"/>
      <c r="B39" s="49"/>
      <c r="C39" s="49"/>
      <c r="D39" s="49"/>
      <c r="E39" s="49"/>
      <c r="F39" s="49"/>
    </row>
    <row r="40" spans="1:6" ht="15">
      <c r="A40" s="49"/>
      <c r="B40" s="49"/>
      <c r="C40" s="49"/>
      <c r="D40" s="49"/>
      <c r="E40" s="49"/>
      <c r="F40" s="49"/>
    </row>
    <row r="41" spans="1:6" ht="15">
      <c r="A41" s="49"/>
      <c r="B41" s="49"/>
      <c r="C41" s="49"/>
      <c r="D41" s="49"/>
      <c r="E41" s="49"/>
      <c r="F41" s="49"/>
    </row>
    <row r="42" spans="1:6" ht="15">
      <c r="A42" s="49"/>
      <c r="B42" s="49"/>
      <c r="C42" s="49"/>
      <c r="D42" s="49"/>
      <c r="E42" s="49"/>
      <c r="F42" s="49"/>
    </row>
    <row r="43" spans="1:6" ht="15">
      <c r="A43" s="49"/>
      <c r="B43" s="49"/>
      <c r="C43" s="49"/>
      <c r="D43" s="49"/>
      <c r="E43" s="49"/>
      <c r="F43" s="49"/>
    </row>
    <row r="44" spans="1:6" ht="15">
      <c r="A44" s="49"/>
      <c r="B44" s="49"/>
      <c r="C44" s="49"/>
      <c r="D44" s="49"/>
      <c r="E44" s="49"/>
      <c r="F44" s="49"/>
    </row>
    <row r="45" spans="1:6" ht="15">
      <c r="A45" s="49"/>
      <c r="B45" s="49"/>
      <c r="C45" s="49"/>
      <c r="D45" s="49"/>
      <c r="E45" s="49"/>
      <c r="F45" s="49"/>
    </row>
    <row r="46" spans="1:6" ht="15">
      <c r="A46" s="49"/>
      <c r="B46" s="49"/>
      <c r="C46" s="49"/>
      <c r="D46" s="49"/>
      <c r="E46" s="49"/>
      <c r="F46" s="49"/>
    </row>
    <row r="47" spans="1:6" ht="15">
      <c r="A47" s="49"/>
      <c r="B47" s="49"/>
      <c r="C47" s="49"/>
      <c r="D47" s="49"/>
      <c r="E47" s="49"/>
      <c r="F47" s="49"/>
    </row>
    <row r="48" spans="1:6" ht="15">
      <c r="A48" s="49"/>
      <c r="B48" s="49"/>
      <c r="C48" s="49"/>
      <c r="D48" s="49"/>
      <c r="E48" s="49"/>
      <c r="F48" s="49"/>
    </row>
    <row r="49" spans="1:6" ht="15">
      <c r="A49" s="49"/>
      <c r="B49" s="49"/>
      <c r="C49" s="49"/>
      <c r="D49" s="49"/>
      <c r="E49" s="49"/>
      <c r="F49" s="49"/>
    </row>
    <row r="50" spans="1:6" ht="15">
      <c r="A50" s="49"/>
      <c r="B50" s="49"/>
      <c r="C50" s="49"/>
      <c r="D50" s="49"/>
      <c r="E50" s="49"/>
      <c r="F50" s="49"/>
    </row>
    <row r="51" spans="1:6" ht="15">
      <c r="A51" s="49"/>
      <c r="B51" s="49"/>
      <c r="C51" s="49"/>
      <c r="D51" s="49"/>
      <c r="E51" s="49"/>
      <c r="F51" s="49"/>
    </row>
    <row r="52" spans="1:6" ht="15">
      <c r="A52" s="49"/>
      <c r="B52" s="49"/>
      <c r="C52" s="49"/>
      <c r="D52" s="49"/>
      <c r="E52" s="49"/>
      <c r="F52" s="49"/>
    </row>
    <row r="53" spans="1:6" ht="15">
      <c r="A53" s="49"/>
      <c r="B53" s="49"/>
      <c r="C53" s="49"/>
      <c r="D53" s="49"/>
      <c r="E53" s="49"/>
      <c r="F53" s="49"/>
    </row>
    <row r="54" spans="1:6" ht="15">
      <c r="A54" s="49"/>
      <c r="B54" s="49"/>
      <c r="C54" s="49"/>
      <c r="D54" s="49"/>
      <c r="E54" s="49"/>
      <c r="F54" s="49"/>
    </row>
    <row r="55" spans="1:6" ht="15">
      <c r="A55" s="49"/>
      <c r="B55" s="49"/>
      <c r="C55" s="49"/>
      <c r="D55" s="49"/>
      <c r="E55" s="49"/>
      <c r="F55" s="49"/>
    </row>
    <row r="56" spans="1:6" ht="15">
      <c r="A56" s="49"/>
      <c r="B56" s="49"/>
      <c r="C56" s="49"/>
      <c r="D56" s="49"/>
      <c r="E56" s="49"/>
      <c r="F56" s="49"/>
    </row>
    <row r="57" spans="1:6" ht="15">
      <c r="A57" s="49"/>
      <c r="B57" s="49"/>
      <c r="C57" s="49"/>
      <c r="D57" s="49"/>
      <c r="E57" s="49"/>
      <c r="F57" s="49"/>
    </row>
    <row r="58" spans="1:6" ht="15">
      <c r="A58" s="49"/>
      <c r="B58" s="49"/>
      <c r="C58" s="49"/>
      <c r="D58" s="49"/>
      <c r="E58" s="49"/>
      <c r="F58" s="49"/>
    </row>
    <row r="59" spans="1:6" ht="15">
      <c r="A59" s="49"/>
      <c r="B59" s="49"/>
      <c r="C59" s="49"/>
      <c r="D59" s="49"/>
      <c r="E59" s="49"/>
      <c r="F59" s="49"/>
    </row>
    <row r="60" spans="1:6" ht="15">
      <c r="A60" s="49"/>
      <c r="B60" s="49"/>
      <c r="C60" s="49"/>
      <c r="D60" s="49"/>
      <c r="E60" s="49"/>
      <c r="F60" s="49"/>
    </row>
    <row r="61" spans="1:6" ht="15">
      <c r="A61" s="49"/>
      <c r="B61" s="49"/>
      <c r="C61" s="49"/>
      <c r="D61" s="49"/>
      <c r="E61" s="49"/>
      <c r="F61" s="49"/>
    </row>
    <row r="62" spans="1:6" ht="15">
      <c r="A62" s="49"/>
      <c r="B62" s="49"/>
      <c r="C62" s="49"/>
      <c r="D62" s="49"/>
      <c r="E62" s="49"/>
      <c r="F62" s="49"/>
    </row>
    <row r="63" spans="1:6" ht="15">
      <c r="A63" s="49"/>
      <c r="B63" s="49"/>
      <c r="C63" s="49"/>
      <c r="D63" s="49"/>
      <c r="E63" s="49"/>
      <c r="F63" s="49"/>
    </row>
    <row r="64" spans="1:6" ht="15">
      <c r="A64" s="49"/>
      <c r="B64" s="49"/>
      <c r="C64" s="49"/>
      <c r="D64" s="49"/>
      <c r="E64" s="49"/>
      <c r="F64" s="49"/>
    </row>
    <row r="65" spans="1:6" ht="15">
      <c r="A65" s="49"/>
      <c r="B65" s="49"/>
      <c r="C65" s="49"/>
      <c r="D65" s="49"/>
      <c r="E65" s="49"/>
      <c r="F65" s="49"/>
    </row>
    <row r="66" spans="1:6" ht="15">
      <c r="A66" s="49"/>
      <c r="B66" s="49"/>
      <c r="C66" s="49"/>
      <c r="D66" s="49"/>
      <c r="E66" s="49"/>
      <c r="F66" s="49"/>
    </row>
    <row r="67" spans="1:6" ht="15">
      <c r="A67" s="49"/>
      <c r="B67" s="49"/>
      <c r="C67" s="49"/>
      <c r="D67" s="49"/>
      <c r="E67" s="49"/>
      <c r="F67" s="49"/>
    </row>
    <row r="68" spans="1:6" ht="15">
      <c r="A68" s="49"/>
      <c r="B68" s="49"/>
      <c r="C68" s="49"/>
      <c r="D68" s="49"/>
      <c r="E68" s="49"/>
      <c r="F68" s="49"/>
    </row>
    <row r="69" spans="1:6" ht="15">
      <c r="A69" s="49"/>
      <c r="B69" s="49"/>
      <c r="C69" s="49"/>
      <c r="D69" s="49"/>
      <c r="E69" s="49"/>
      <c r="F69" s="49"/>
    </row>
    <row r="70" spans="1:6" ht="15">
      <c r="A70" s="49"/>
      <c r="B70" s="49"/>
      <c r="C70" s="49"/>
      <c r="D70" s="49"/>
      <c r="E70" s="49"/>
      <c r="F70" s="49"/>
    </row>
    <row r="71" spans="1:6" ht="15">
      <c r="A71" s="49"/>
      <c r="B71" s="49"/>
      <c r="C71" s="49"/>
      <c r="D71" s="49"/>
      <c r="E71" s="49"/>
      <c r="F71" s="49"/>
    </row>
    <row r="72" spans="1:6" ht="15">
      <c r="A72" s="49"/>
      <c r="B72" s="49"/>
      <c r="C72" s="49"/>
      <c r="D72" s="49"/>
      <c r="E72" s="49"/>
      <c r="F72" s="49"/>
    </row>
    <row r="73" spans="1:6" ht="15">
      <c r="A73" s="49"/>
      <c r="B73" s="49"/>
      <c r="C73" s="49"/>
      <c r="D73" s="49"/>
      <c r="E73" s="49"/>
      <c r="F73" s="49"/>
    </row>
    <row r="74" spans="1:6" ht="15">
      <c r="A74" s="49"/>
      <c r="B74" s="49"/>
      <c r="C74" s="49"/>
      <c r="D74" s="49"/>
      <c r="E74" s="49"/>
      <c r="F74" s="49"/>
    </row>
    <row r="75" spans="1:6" ht="15">
      <c r="A75" s="49"/>
      <c r="B75" s="49"/>
      <c r="C75" s="49"/>
      <c r="D75" s="49"/>
      <c r="E75" s="49"/>
      <c r="F75" s="49"/>
    </row>
    <row r="76" spans="1:6" ht="15">
      <c r="A76" s="49"/>
      <c r="B76" s="49"/>
      <c r="C76" s="49"/>
      <c r="D76" s="49"/>
      <c r="E76" s="49"/>
      <c r="F76" s="49"/>
    </row>
    <row r="77" spans="1:6" ht="15">
      <c r="A77" s="49"/>
      <c r="B77" s="49"/>
      <c r="C77" s="49"/>
      <c r="D77" s="49"/>
      <c r="E77" s="49"/>
      <c r="F77" s="49"/>
    </row>
    <row r="78" spans="1:6" ht="15">
      <c r="A78" s="49"/>
      <c r="B78" s="49"/>
      <c r="C78" s="49"/>
      <c r="D78" s="49"/>
      <c r="E78" s="49"/>
      <c r="F78" s="49"/>
    </row>
    <row r="79" spans="1:6" ht="15">
      <c r="A79" s="49"/>
      <c r="B79" s="49"/>
      <c r="C79" s="49"/>
      <c r="D79" s="49"/>
      <c r="E79" s="49"/>
      <c r="F79" s="49"/>
    </row>
    <row r="80" spans="1:6" ht="15">
      <c r="A80" s="49"/>
      <c r="B80" s="49"/>
      <c r="C80" s="49"/>
      <c r="D80" s="49"/>
      <c r="E80" s="49"/>
      <c r="F80" s="49"/>
    </row>
    <row r="81" spans="1:6" ht="15">
      <c r="A81" s="49"/>
      <c r="B81" s="49"/>
      <c r="C81" s="49"/>
      <c r="D81" s="49"/>
      <c r="E81" s="49"/>
      <c r="F81" s="49"/>
    </row>
    <row r="82" spans="1:6" ht="15">
      <c r="A82" s="49"/>
      <c r="B82" s="49"/>
      <c r="C82" s="49"/>
      <c r="D82" s="49"/>
      <c r="E82" s="49"/>
      <c r="F82" s="49"/>
    </row>
    <row r="83" spans="1:6" ht="15">
      <c r="A83" s="49"/>
      <c r="B83" s="49"/>
      <c r="C83" s="49"/>
      <c r="D83" s="49"/>
      <c r="E83" s="49"/>
      <c r="F83" s="49"/>
    </row>
    <row r="84" spans="1:6" ht="15">
      <c r="A84" s="49"/>
      <c r="B84" s="49"/>
      <c r="C84" s="49"/>
      <c r="D84" s="49"/>
      <c r="E84" s="49"/>
      <c r="F84" s="49"/>
    </row>
    <row r="85" spans="1:6" ht="15">
      <c r="A85" s="49"/>
      <c r="B85" s="49"/>
      <c r="C85" s="49"/>
      <c r="D85" s="49"/>
      <c r="E85" s="49"/>
      <c r="F85" s="49"/>
    </row>
    <row r="86" spans="1:6" ht="15">
      <c r="A86" s="49"/>
      <c r="B86" s="49"/>
      <c r="C86" s="49"/>
      <c r="D86" s="49"/>
      <c r="E86" s="49"/>
      <c r="F86" s="49"/>
    </row>
    <row r="87" spans="1:6" ht="15">
      <c r="A87" s="49"/>
      <c r="B87" s="49"/>
      <c r="C87" s="49"/>
      <c r="D87" s="49"/>
      <c r="E87" s="49"/>
      <c r="F87" s="49"/>
    </row>
    <row r="88" spans="1:6" ht="15">
      <c r="A88" s="49"/>
      <c r="B88" s="49"/>
      <c r="C88" s="49"/>
      <c r="D88" s="49"/>
      <c r="E88" s="49"/>
      <c r="F88" s="49"/>
    </row>
    <row r="89" spans="1:6" ht="15">
      <c r="A89" s="49"/>
      <c r="B89" s="49"/>
      <c r="C89" s="49"/>
      <c r="D89" s="49"/>
      <c r="E89" s="49"/>
      <c r="F89" s="49"/>
    </row>
    <row r="90" spans="1:6" ht="15">
      <c r="A90" s="49"/>
      <c r="B90" s="49"/>
      <c r="C90" s="49"/>
      <c r="D90" s="49"/>
      <c r="E90" s="49"/>
      <c r="F90" s="49"/>
    </row>
    <row r="91" spans="1:6" ht="15">
      <c r="A91" s="49"/>
      <c r="B91" s="49"/>
      <c r="C91" s="49"/>
      <c r="D91" s="49"/>
      <c r="E91" s="49"/>
      <c r="F91" s="49"/>
    </row>
    <row r="92" spans="1:6" ht="15">
      <c r="A92" s="49"/>
      <c r="B92" s="49"/>
      <c r="C92" s="49"/>
      <c r="D92" s="49"/>
      <c r="E92" s="49"/>
      <c r="F92" s="49"/>
    </row>
    <row r="93" spans="1:6" ht="15">
      <c r="A93" s="49"/>
      <c r="B93" s="49"/>
      <c r="C93" s="49"/>
      <c r="D93" s="49"/>
      <c r="E93" s="49"/>
      <c r="F93" s="49"/>
    </row>
    <row r="94" spans="1:6" ht="15">
      <c r="A94" s="49"/>
      <c r="B94" s="49"/>
      <c r="C94" s="49"/>
      <c r="D94" s="49"/>
      <c r="E94" s="49"/>
      <c r="F94" s="49"/>
    </row>
    <row r="95" spans="1:6" ht="15">
      <c r="A95" s="49"/>
      <c r="B95" s="49"/>
      <c r="C95" s="49"/>
      <c r="D95" s="49"/>
      <c r="E95" s="49"/>
      <c r="F95" s="49"/>
    </row>
    <row r="96" spans="1:6" ht="15">
      <c r="A96" s="49"/>
      <c r="B96" s="49"/>
      <c r="C96" s="49"/>
      <c r="D96" s="49"/>
      <c r="E96" s="49"/>
      <c r="F96" s="49"/>
    </row>
    <row r="97" spans="1:6" ht="15">
      <c r="A97" s="49"/>
      <c r="B97" s="49"/>
      <c r="C97" s="49"/>
      <c r="D97" s="49"/>
      <c r="E97" s="49"/>
      <c r="F97" s="49"/>
    </row>
    <row r="98" spans="1:6" ht="15">
      <c r="A98" s="49"/>
      <c r="B98" s="49"/>
      <c r="C98" s="49"/>
      <c r="D98" s="49"/>
      <c r="E98" s="49"/>
      <c r="F98" s="49"/>
    </row>
    <row r="99" spans="1:6" ht="15">
      <c r="A99" s="49"/>
      <c r="B99" s="49"/>
      <c r="C99" s="49"/>
      <c r="D99" s="49"/>
      <c r="E99" s="49"/>
      <c r="F99" s="49"/>
    </row>
    <row r="100" spans="1:6" ht="15">
      <c r="A100" s="49"/>
      <c r="B100" s="49"/>
      <c r="C100" s="49"/>
      <c r="D100" s="49"/>
      <c r="E100" s="49"/>
      <c r="F100" s="49"/>
    </row>
    <row r="101" spans="1:6" ht="15">
      <c r="A101" s="49"/>
      <c r="B101" s="49"/>
      <c r="C101" s="49"/>
      <c r="D101" s="49"/>
      <c r="E101" s="49"/>
      <c r="F101" s="49"/>
    </row>
    <row r="102" spans="1:6" ht="15">
      <c r="A102" s="49"/>
      <c r="B102" s="49"/>
      <c r="C102" s="49"/>
      <c r="D102" s="49"/>
      <c r="E102" s="49"/>
      <c r="F102" s="49"/>
    </row>
    <row r="103" spans="1:6" ht="15">
      <c r="A103" s="49"/>
      <c r="B103" s="49"/>
      <c r="C103" s="49"/>
      <c r="D103" s="49"/>
      <c r="E103" s="49"/>
      <c r="F103" s="49"/>
    </row>
    <row r="104" spans="1:6" ht="15">
      <c r="A104" s="49"/>
      <c r="B104" s="49"/>
      <c r="C104" s="49"/>
      <c r="D104" s="49"/>
      <c r="E104" s="49"/>
      <c r="F104" s="49"/>
    </row>
    <row r="105" spans="1:6" ht="15">
      <c r="A105" s="49"/>
      <c r="B105" s="49"/>
      <c r="C105" s="49"/>
      <c r="D105" s="49"/>
      <c r="E105" s="49"/>
      <c r="F105" s="49"/>
    </row>
    <row r="106" spans="1:6" ht="15">
      <c r="A106" s="49"/>
      <c r="B106" s="49"/>
      <c r="C106" s="49"/>
      <c r="D106" s="49"/>
      <c r="E106" s="49"/>
      <c r="F106" s="49"/>
    </row>
    <row r="107" spans="1:6" ht="15">
      <c r="A107" s="49"/>
      <c r="B107" s="49"/>
      <c r="C107" s="49"/>
      <c r="D107" s="49"/>
      <c r="E107" s="49"/>
      <c r="F107" s="49"/>
    </row>
    <row r="108" spans="1:6" ht="15">
      <c r="A108" s="49"/>
      <c r="B108" s="49"/>
      <c r="C108" s="49"/>
      <c r="D108" s="49"/>
      <c r="E108" s="49"/>
      <c r="F108" s="49"/>
    </row>
    <row r="109" spans="1:6" ht="15">
      <c r="A109" s="49"/>
      <c r="B109" s="49"/>
      <c r="C109" s="49"/>
      <c r="D109" s="49"/>
      <c r="E109" s="49"/>
      <c r="F109" s="49"/>
    </row>
    <row r="110" spans="1:6" ht="15">
      <c r="A110" s="49"/>
      <c r="B110" s="49"/>
      <c r="C110" s="49"/>
      <c r="D110" s="49"/>
      <c r="E110" s="49"/>
      <c r="F110" s="49"/>
    </row>
    <row r="111" spans="1:6" ht="15">
      <c r="A111" s="49"/>
      <c r="B111" s="49"/>
      <c r="C111" s="49"/>
      <c r="D111" s="49"/>
      <c r="E111" s="49"/>
      <c r="F111" s="49"/>
    </row>
    <row r="112" spans="1:6" ht="15">
      <c r="A112" s="49"/>
      <c r="B112" s="49"/>
      <c r="C112" s="49"/>
      <c r="D112" s="49"/>
      <c r="E112" s="49"/>
      <c r="F112" s="49"/>
    </row>
    <row r="113" spans="1:6" ht="15">
      <c r="A113" s="49"/>
      <c r="B113" s="49"/>
      <c r="C113" s="49"/>
      <c r="D113" s="49"/>
      <c r="E113" s="49"/>
      <c r="F113" s="49"/>
    </row>
    <row r="114" spans="1:6" ht="15">
      <c r="A114" s="49"/>
      <c r="B114" s="49"/>
      <c r="C114" s="49"/>
      <c r="D114" s="49"/>
      <c r="E114" s="49"/>
      <c r="F114" s="49"/>
    </row>
    <row r="115" spans="1:6" ht="15">
      <c r="A115" s="49"/>
      <c r="B115" s="49"/>
      <c r="C115" s="49"/>
      <c r="D115" s="49"/>
      <c r="E115" s="49"/>
      <c r="F115" s="49"/>
    </row>
    <row r="116" spans="1:6" ht="15">
      <c r="A116" s="49"/>
      <c r="B116" s="49"/>
      <c r="C116" s="49"/>
      <c r="D116" s="49"/>
      <c r="E116" s="49"/>
      <c r="F116" s="49"/>
    </row>
    <row r="117" spans="1:6" ht="15">
      <c r="A117" s="49"/>
      <c r="B117" s="49"/>
      <c r="C117" s="49"/>
      <c r="D117" s="49"/>
      <c r="E117" s="49"/>
      <c r="F117" s="49"/>
    </row>
    <row r="118" spans="1:6" ht="15">
      <c r="A118" s="49"/>
      <c r="B118" s="49"/>
      <c r="C118" s="49"/>
      <c r="D118" s="49"/>
      <c r="E118" s="49"/>
      <c r="F118" s="49"/>
    </row>
    <row r="119" spans="1:6" ht="15">
      <c r="A119" s="49"/>
      <c r="B119" s="49"/>
      <c r="C119" s="49"/>
      <c r="D119" s="49"/>
      <c r="E119" s="49"/>
      <c r="F119" s="49"/>
    </row>
    <row r="120" spans="1:6" ht="15">
      <c r="A120" s="49"/>
      <c r="B120" s="49"/>
      <c r="C120" s="49"/>
      <c r="D120" s="49"/>
      <c r="E120" s="49"/>
      <c r="F120" s="49"/>
    </row>
    <row r="121" spans="1:6" ht="15">
      <c r="A121" s="49"/>
      <c r="B121" s="49"/>
      <c r="C121" s="49"/>
      <c r="D121" s="49"/>
      <c r="E121" s="49"/>
      <c r="F121" s="49"/>
    </row>
    <row r="122" spans="1:6" ht="15">
      <c r="A122" s="49"/>
      <c r="B122" s="49"/>
      <c r="C122" s="49"/>
      <c r="D122" s="49"/>
      <c r="E122" s="49"/>
      <c r="F122" s="49"/>
    </row>
    <row r="123" spans="1:6" ht="15">
      <c r="A123" s="49"/>
      <c r="B123" s="49"/>
      <c r="C123" s="49"/>
      <c r="D123" s="49"/>
      <c r="E123" s="49"/>
      <c r="F123" s="49"/>
    </row>
    <row r="124" spans="1:6" ht="15">
      <c r="A124" s="49"/>
      <c r="B124" s="49"/>
      <c r="C124" s="49"/>
      <c r="D124" s="49"/>
      <c r="E124" s="49"/>
      <c r="F124" s="49"/>
    </row>
    <row r="125" spans="1:6" ht="15">
      <c r="A125" s="49"/>
      <c r="B125" s="49"/>
      <c r="C125" s="49"/>
      <c r="D125" s="49"/>
      <c r="E125" s="49"/>
      <c r="F125" s="49"/>
    </row>
    <row r="126" spans="1:6" ht="15">
      <c r="A126" s="49"/>
      <c r="B126" s="49"/>
      <c r="C126" s="49"/>
      <c r="D126" s="49"/>
      <c r="E126" s="49"/>
      <c r="F126" s="49"/>
    </row>
    <row r="127" spans="1:6" ht="15">
      <c r="A127" s="49"/>
      <c r="B127" s="49"/>
      <c r="C127" s="49"/>
      <c r="D127" s="49"/>
      <c r="E127" s="49"/>
      <c r="F127" s="49"/>
    </row>
    <row r="128" spans="1:6" ht="15">
      <c r="A128" s="49"/>
      <c r="B128" s="49"/>
      <c r="C128" s="49"/>
      <c r="D128" s="49"/>
      <c r="E128" s="49"/>
      <c r="F128" s="49"/>
    </row>
    <row r="129" spans="1:6" ht="15">
      <c r="A129" s="49"/>
      <c r="B129" s="49"/>
      <c r="C129" s="49"/>
      <c r="D129" s="49"/>
      <c r="E129" s="49"/>
      <c r="F129" s="49"/>
    </row>
    <row r="130" spans="1:6" ht="15">
      <c r="A130" s="49"/>
      <c r="B130" s="49"/>
      <c r="C130" s="49"/>
      <c r="D130" s="49"/>
      <c r="E130" s="49"/>
      <c r="F130" s="49"/>
    </row>
    <row r="131" spans="1:6" ht="15">
      <c r="A131" s="49"/>
      <c r="B131" s="49"/>
      <c r="C131" s="49"/>
      <c r="D131" s="49"/>
      <c r="E131" s="49"/>
      <c r="F131" s="49"/>
    </row>
    <row r="132" spans="1:6" ht="15">
      <c r="A132" s="49"/>
      <c r="B132" s="49"/>
      <c r="C132" s="49"/>
      <c r="D132" s="49"/>
      <c r="E132" s="49"/>
      <c r="F132" s="49"/>
    </row>
    <row r="133" spans="1:6" ht="15">
      <c r="A133" s="49"/>
      <c r="B133" s="49"/>
      <c r="C133" s="49"/>
      <c r="D133" s="49"/>
      <c r="E133" s="49"/>
      <c r="F133" s="49"/>
    </row>
    <row r="134" spans="1:6" ht="15">
      <c r="A134" s="49"/>
      <c r="B134" s="49"/>
      <c r="C134" s="49"/>
      <c r="D134" s="49"/>
      <c r="E134" s="49"/>
      <c r="F134" s="49"/>
    </row>
    <row r="135" spans="1:6" ht="15">
      <c r="A135" s="49"/>
      <c r="B135" s="49"/>
      <c r="C135" s="49"/>
      <c r="D135" s="49"/>
      <c r="E135" s="49"/>
      <c r="F135" s="49"/>
    </row>
    <row r="136" spans="1:6" ht="15">
      <c r="A136" s="49"/>
      <c r="B136" s="49"/>
      <c r="C136" s="49"/>
      <c r="D136" s="49"/>
      <c r="E136" s="49"/>
      <c r="F136" s="49"/>
    </row>
    <row r="137" spans="1:6" ht="15">
      <c r="A137" s="49"/>
      <c r="B137" s="49"/>
      <c r="C137" s="49"/>
      <c r="D137" s="49"/>
      <c r="E137" s="49"/>
      <c r="F137" s="49"/>
    </row>
    <row r="138" spans="1:6" ht="15">
      <c r="A138" s="49"/>
      <c r="B138" s="49"/>
      <c r="C138" s="49"/>
      <c r="D138" s="49"/>
      <c r="E138" s="49"/>
      <c r="F138" s="49"/>
    </row>
    <row r="139" spans="1:6" ht="15">
      <c r="A139" s="49"/>
      <c r="B139" s="49"/>
      <c r="C139" s="49"/>
      <c r="D139" s="49"/>
      <c r="E139" s="49"/>
      <c r="F139" s="49"/>
    </row>
    <row r="140" spans="1:6" ht="15">
      <c r="A140" s="49"/>
      <c r="B140" s="49"/>
      <c r="C140" s="49"/>
      <c r="D140" s="49"/>
      <c r="E140" s="49"/>
      <c r="F140" s="49"/>
    </row>
    <row r="141" spans="1:6" ht="15">
      <c r="A141" s="49"/>
      <c r="B141" s="49"/>
      <c r="C141" s="49"/>
      <c r="D141" s="49"/>
      <c r="E141" s="49"/>
      <c r="F141" s="49"/>
    </row>
    <row r="142" spans="1:6" ht="15">
      <c r="A142" s="49"/>
      <c r="B142" s="49"/>
      <c r="C142" s="49"/>
      <c r="D142" s="49"/>
      <c r="E142" s="49"/>
      <c r="F142" s="49"/>
    </row>
    <row r="143" spans="1:6" ht="15">
      <c r="A143" s="49"/>
      <c r="B143" s="49"/>
      <c r="C143" s="49"/>
      <c r="D143" s="49"/>
      <c r="E143" s="49"/>
      <c r="F143" s="49"/>
    </row>
    <row r="144" spans="1:6" ht="15">
      <c r="A144" s="49"/>
      <c r="B144" s="49"/>
      <c r="C144" s="49"/>
      <c r="D144" s="49"/>
      <c r="E144" s="49"/>
      <c r="F144" s="49"/>
    </row>
    <row r="145" spans="1:6" ht="15">
      <c r="A145" s="49"/>
      <c r="B145" s="49"/>
      <c r="C145" s="49"/>
      <c r="D145" s="49"/>
      <c r="E145" s="49"/>
      <c r="F145" s="49"/>
    </row>
    <row r="146" spans="1:6" ht="15">
      <c r="A146" s="49"/>
      <c r="B146" s="49"/>
      <c r="C146" s="49"/>
      <c r="D146" s="49"/>
      <c r="E146" s="49"/>
      <c r="F146" s="49"/>
    </row>
    <row r="147" spans="1:6" ht="15">
      <c r="A147" s="49"/>
      <c r="B147" s="49"/>
      <c r="C147" s="49"/>
      <c r="D147" s="49"/>
      <c r="E147" s="49"/>
      <c r="F147" s="49"/>
    </row>
    <row r="148" spans="1:6" ht="15">
      <c r="A148" s="49"/>
      <c r="B148" s="49"/>
      <c r="C148" s="49"/>
      <c r="D148" s="49"/>
      <c r="E148" s="49"/>
      <c r="F148" s="49"/>
    </row>
    <row r="149" spans="1:6" ht="15">
      <c r="A149" s="49"/>
      <c r="B149" s="49"/>
      <c r="C149" s="49"/>
      <c r="D149" s="49"/>
      <c r="E149" s="49"/>
      <c r="F149" s="49"/>
    </row>
    <row r="150" spans="1:6" ht="15">
      <c r="A150" s="50"/>
      <c r="B150" s="50"/>
      <c r="C150" s="50"/>
      <c r="D150" s="50"/>
      <c r="E150" s="50"/>
      <c r="F150" s="5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 Report, Long Range</dc:title>
  <dc:subject/>
  <dc:creator>Michael Barletta</dc:creator>
  <cp:keywords/>
  <dc:description/>
  <cp:lastModifiedBy>Michael Barletta</cp:lastModifiedBy>
  <dcterms:created xsi:type="dcterms:W3CDTF">2015-04-25T18:53:32Z</dcterms:created>
  <dcterms:modified xsi:type="dcterms:W3CDTF">2015-06-30T15:58:01Z</dcterms:modified>
  <cp:category/>
  <cp:version/>
  <cp:contentType/>
  <cp:contentStatus/>
</cp:coreProperties>
</file>